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855" tabRatio="627" activeTab="0"/>
  </bookViews>
  <sheets>
    <sheet name="Διπλοκάμπινα και Βαν" sheetId="1" r:id="rId1"/>
    <sheet name="Απομειώσεις" sheetId="2" state="hidden" r:id="rId2"/>
    <sheet name="2" sheetId="3" state="hidden" r:id="rId3"/>
    <sheet name="Βενζίνη" sheetId="4" state="hidden" r:id="rId4"/>
    <sheet name="Πετρέλαιο" sheetId="5" state="hidden" r:id="rId5"/>
    <sheet name="Sheet1" sheetId="6" state="hidden" r:id="rId6"/>
  </sheets>
  <definedNames>
    <definedName name="CAT">'2'!$A$14:$A$22</definedName>
    <definedName name="CATEGORIES">'2'!$A$14:$A$22</definedName>
    <definedName name="CATEGORY">'2'!$A$15:$B$25</definedName>
    <definedName name="CCO2">'2'!$A$3:$A$9</definedName>
    <definedName name="CCO2_RATE">'2'!$B$3:$B$9</definedName>
    <definedName name="CO">'2'!$A$4:$A$9</definedName>
    <definedName name="FUELS">'2'!$A$27:$A$29</definedName>
    <definedName name="KAT">'2'!$A$14:$A$25</definedName>
    <definedName name="KAT_RATE">'2'!$B$14:$B$25</definedName>
    <definedName name="KYBISMOS" localSheetId="0">'Διπλοκάμπινα και Βαν'!$B$7</definedName>
    <definedName name="KYBISMOS">#REF!</definedName>
    <definedName name="_xlnm.Print_Area" localSheetId="0">'Διπλοκάμπινα και Βαν'!$A$1:$D$47</definedName>
    <definedName name="TY">'Απομειώσεις'!$C$67:$C$69</definedName>
    <definedName name="TY_DISC">'Απομειώσεις'!$D$67:$D$69</definedName>
  </definedNames>
  <calcPr fullCalcOnLoad="1"/>
</workbook>
</file>

<file path=xl/comments1.xml><?xml version="1.0" encoding="utf-8"?>
<comments xmlns="http://schemas.openxmlformats.org/spreadsheetml/2006/main">
  <authors>
    <author>HQR-VAL</author>
    <author>mc</author>
    <author>User</author>
    <author>MOF</author>
  </authors>
  <commentList>
    <comment ref="B7" authorId="0">
      <text>
        <r>
          <rPr>
            <sz val="8"/>
            <rFont val="Tahoma"/>
            <family val="2"/>
          </rPr>
          <t>Καταχωρείστε τον κυβισμό του κινητήρα</t>
        </r>
        <r>
          <rPr>
            <b/>
            <sz val="8"/>
            <rFont val="Tahoma"/>
            <family val="2"/>
          </rPr>
          <t>.</t>
        </r>
        <r>
          <rPr>
            <sz val="10"/>
            <rFont val="Tahoma"/>
            <family val="2"/>
          </rPr>
          <t xml:space="preserve">
</t>
        </r>
      </text>
    </comment>
    <comment ref="B21" authorId="1">
      <text>
        <r>
          <rPr>
            <sz val="8"/>
            <rFont val="Tahoma"/>
            <family val="2"/>
          </rPr>
          <t>Καταχωρείστε τη σχετική ημερομηνία (ΗΗ/ΜΜ/ΧΡ)</t>
        </r>
      </text>
    </comment>
    <comment ref="B22" authorId="1">
      <text>
        <r>
          <rPr>
            <sz val="8"/>
            <rFont val="Tahoma"/>
            <family val="2"/>
          </rPr>
          <t xml:space="preserve">Καταχωρείστε τη σχετική ημερομηνία (ΗΗ/ΜΜ/ΧΡ)  </t>
        </r>
        <r>
          <rPr>
            <b/>
            <sz val="8"/>
            <rFont val="Tahoma"/>
            <family val="2"/>
          </rPr>
          <t xml:space="preserve">         
</t>
        </r>
      </text>
    </comment>
    <comment ref="B6" authorId="1">
      <text>
        <r>
          <rPr>
            <sz val="8"/>
            <rFont val="Tahoma"/>
            <family val="2"/>
          </rPr>
          <t>Πατώντας αριστερό "κλίκ" επιλέξετε τον τύπο του οχήματος.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30" authorId="1">
      <text>
        <r>
          <rPr>
            <sz val="8"/>
            <rFont val="Tahoma"/>
            <family val="2"/>
          </rPr>
          <t xml:space="preserve">Καταχωρείστε τον αριθμό των διανυθέντων χλμ.
</t>
        </r>
      </text>
    </comment>
    <comment ref="A2" authorId="2">
      <text>
        <r>
          <rPr>
            <b/>
            <sz val="9"/>
            <rFont val="Tahoma"/>
            <family val="2"/>
          </rPr>
          <t xml:space="preserve">Διπλοκάμπινα:- </t>
        </r>
        <r>
          <rPr>
            <sz val="9"/>
            <rFont val="Tahoma"/>
            <family val="2"/>
          </rPr>
          <t>Μηχανοκίνητα οχήματα που υπάγονται στον κωδικό Σ.Ο. 8704 με δύο σειρές καθισμάτων, γνωστά  ως «διπλοκάμπινα» με μέγιστη μάζα (Gross Vehicle Weight) που δεν υπερβαίνει τους 3,5 τόνους</t>
        </r>
        <r>
          <rPr>
            <b/>
            <sz val="9"/>
            <rFont val="Tahoma"/>
            <family val="2"/>
          </rPr>
          <t xml:space="preserve">
ΒΑΝ: - </t>
        </r>
        <r>
          <rPr>
            <sz val="9"/>
            <rFont val="Tahoma"/>
            <family val="2"/>
          </rPr>
          <t xml:space="preserve">Μηχανοκίνητα οχήματα τύπου VAN που  υπάγονται στον κωδικό Σ.Ο. 8704 με μικτό βάρος που δεν υπερβαίνει τα 2032 χιλιόγραμμα και καθαρό χώρο φορτίου που δεν υπερβαίνει τα 2 κυβ. μέτρα.
</t>
        </r>
      </text>
    </comment>
    <comment ref="B29" authorId="3">
      <text>
        <r>
          <rPr>
            <b/>
            <sz val="8"/>
            <rFont val="Tahoma"/>
            <family val="2"/>
          </rPr>
          <t>Επιλέξτε το είδος καυσίμου του οχήματος (Βενζινη/ Πετρέλαιο)</t>
        </r>
      </text>
    </comment>
  </commentList>
</comments>
</file>

<file path=xl/sharedStrings.xml><?xml version="1.0" encoding="utf-8"?>
<sst xmlns="http://schemas.openxmlformats.org/spreadsheetml/2006/main" count="114" uniqueCount="71">
  <si>
    <t>%</t>
  </si>
  <si>
    <t>0-120</t>
  </si>
  <si>
    <t>121-165</t>
  </si>
  <si>
    <t>166-200</t>
  </si>
  <si>
    <t>201-250</t>
  </si>
  <si>
    <t>KATHGORIES</t>
  </si>
  <si>
    <t>CO2</t>
  </si>
  <si>
    <t>&gt;250</t>
  </si>
  <si>
    <t>B (ALL)</t>
  </si>
  <si>
    <t>DO NOT CHANGE</t>
  </si>
  <si>
    <t>MODEL</t>
  </si>
  <si>
    <t>### CHOICES ###</t>
  </si>
  <si>
    <t>€</t>
  </si>
  <si>
    <t>C:1451cc - 1650cc</t>
  </si>
  <si>
    <t>C:1651cc - 2050cc</t>
  </si>
  <si>
    <t>C:2051cc - 2250cc</t>
  </si>
  <si>
    <t>C:2251cc - 2650cc</t>
  </si>
  <si>
    <t>C:&gt;2650cc</t>
  </si>
  <si>
    <t>C:0-1450cc</t>
  </si>
  <si>
    <t>Without certificate</t>
  </si>
  <si>
    <t>VAN</t>
  </si>
  <si>
    <t>DOUBLE CABIN</t>
  </si>
  <si>
    <t>REDUCTION</t>
  </si>
  <si>
    <t>MAXIMUM</t>
  </si>
  <si>
    <t>FINAL ACCEPTED</t>
  </si>
  <si>
    <t xml:space="preserve">DIFF </t>
  </si>
  <si>
    <t>age</t>
  </si>
  <si>
    <t>YEARS</t>
  </si>
  <si>
    <t>MONTHS</t>
  </si>
  <si>
    <t>DAYS</t>
  </si>
  <si>
    <t>NORMAL MILES</t>
  </si>
  <si>
    <t>NORM MILES PER AGE</t>
  </si>
  <si>
    <t>ACTUAL ALLOWANCE PERC</t>
  </si>
  <si>
    <t>MAX ALLOWANCE PERCENTAGE</t>
  </si>
  <si>
    <t>CEILING PERCENT</t>
  </si>
  <si>
    <t>ΥΠΟΛΟΓΙΣΜΟΣ ΦΟΡΟΥ ΚΑΤΑΝΑΛΩΣΗΣ ΔΙΠΛΟΚΑΜΠΙΝΩΝ ΟΧΗΜΑΤΩΝ ΚΑΙ ΕΜΠΟΡΙΚΩΝ ΒΑΝ</t>
  </si>
  <si>
    <t>ΤΕΛΙΚΟ ΠΟΣΟ ΠΛΗΡΩΤΕΟΥ Φ.Κ.</t>
  </si>
  <si>
    <t>ΜΕΡΟΣ Β: ΑΠΟΜΕΙΩΣΕΙΣ ΤΟΥ Φ.Κ. ΣΕ ΜΕΤΑΧΕΙΡΙΣΜΕΝΑ ΟΧΗΜΑΤΑ</t>
  </si>
  <si>
    <t>Ποσό μείωσης λόγω διανυθέντων χλμ</t>
  </si>
  <si>
    <t xml:space="preserve">Αρχικός Φόρος Κατανάλωσης (Φ.Κ.): </t>
  </si>
  <si>
    <t>Υπόλοιπο Φ.Κ.</t>
  </si>
  <si>
    <t>Πρόσθετος Φ.Κ. (0,02/κυβ.εκ.)</t>
  </si>
  <si>
    <t>Ποσοστιαία % μείωση λόγω διανυθέντων χλμ</t>
  </si>
  <si>
    <r>
      <t>ΜΕΡΟΣ Α</t>
    </r>
    <r>
      <rPr>
        <b/>
        <sz val="10"/>
        <color indexed="19"/>
        <rFont val="Calibri"/>
        <family val="2"/>
      </rPr>
      <t>: ΚΑΙΝΟΥΡΓΙΑ ΟΧΗΜΑΤΑ</t>
    </r>
  </si>
  <si>
    <t xml:space="preserve">Ανώτατο επιτρεπόμενο ποσό μείωσης                              λόγω διανυθέντων χλμ. </t>
  </si>
  <si>
    <t>ΤΕΛΙΚΟ ΠΛΗΡΩΤΕΟ ΠΟΣΟ Φ.Κ.</t>
  </si>
  <si>
    <t xml:space="preserve">Υπολογισμός ηλικίας οχήματος </t>
  </si>
  <si>
    <t>Ηλικία οχήματος (σε ημέρες)</t>
  </si>
  <si>
    <t>Μείωση επί του αρχικού Φ.Κ. (%)</t>
  </si>
  <si>
    <t xml:space="preserve">Μείωση με βάση την ηλικία και τύπο οχήματος </t>
  </si>
  <si>
    <t>Είδος Καυσίμων</t>
  </si>
  <si>
    <t>Καύσιμα</t>
  </si>
  <si>
    <t>Βενζίνη</t>
  </si>
  <si>
    <t>Πετρέλαιο</t>
  </si>
  <si>
    <t>κυβ. εκ</t>
  </si>
  <si>
    <t>Συντελεστής Φ.Κ. €/κυβ. εκ.</t>
  </si>
  <si>
    <t>χλμ.</t>
  </si>
  <si>
    <t>ΑΝΑΛΥΣΗ ΠΛΗΡΩΤΕΟΥ ΦΟΡΟΥ ΚΑΤΑΝΑΛΩΣΗΣ</t>
  </si>
  <si>
    <t xml:space="preserve">Μείωση λόγω διανυθέντων χλμ. </t>
  </si>
  <si>
    <t>Ημερομηνία επιβολής της φορολογίας</t>
  </si>
  <si>
    <t>Τύπος οχήματος</t>
  </si>
  <si>
    <t>Κυβισμός κινητήρα (κυβ.εκ.)</t>
  </si>
  <si>
    <t>Αρχικός Φόρος Κατανάλωσης (Φ.Κ.)</t>
  </si>
  <si>
    <t>Πρόσθετος Φ.Κ.   ( 0,02/κυβ.εκ. )</t>
  </si>
  <si>
    <t>Ημερομηνία πρώτης εγγραφής</t>
  </si>
  <si>
    <t>Διανυθέντα χλμ</t>
  </si>
  <si>
    <t>Υπολογισθέντα χλμ με βάση την συνήθη χρήση</t>
  </si>
  <si>
    <t xml:space="preserve">Ποσό μείωσης με βάση την ηλικία του οχήματος </t>
  </si>
  <si>
    <t>λ</t>
  </si>
  <si>
    <t>(ΗΗ/ΜΜ/ΧΡ)</t>
  </si>
  <si>
    <t>ΙΣΧΥΕΙ ΑΠΌ 1/3/2013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</si>
</sst>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000"/>
    <numFmt numFmtId="189" formatCode="0.00000"/>
    <numFmt numFmtId="190" formatCode="0.0000"/>
    <numFmt numFmtId="191" formatCode="0.000"/>
    <numFmt numFmtId="192" formatCode="[$-409]dddd\,\ mmmm\ dd\,\ yyyy"/>
    <numFmt numFmtId="193" formatCode="[$£-809]#,##0.00"/>
    <numFmt numFmtId="194" formatCode="0.0"/>
    <numFmt numFmtId="195" formatCode="m/d/yy;@"/>
    <numFmt numFmtId="196" formatCode="dd/mm/yyyy;@"/>
    <numFmt numFmtId="197" formatCode="d/m/yy;@"/>
    <numFmt numFmtId="198" formatCode="d/m/yyyy;@"/>
    <numFmt numFmtId="199" formatCode="dd/mm/yy;@"/>
    <numFmt numFmtId="200" formatCode="[$-408]dddd\,\ d\ mmmm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\ [$CYP]"/>
    <numFmt numFmtId="205" formatCode="_-* #,##0\ [$CYP]_-;\-* #,##0\ [$CYP]_-;_-* &quot;-&quot;\ [$CYP]_-;_-@_-"/>
    <numFmt numFmtId="206" formatCode="_-* #,##0.00\ [$CYP]_-;\-* #,##0.00\ [$CYP]_-;_-* &quot;-&quot;??\ [$CYP]_-;_-@_-"/>
    <numFmt numFmtId="207" formatCode="0.0000000"/>
    <numFmt numFmtId="208" formatCode="0.000000000"/>
    <numFmt numFmtId="209" formatCode="0.00000000"/>
    <numFmt numFmtId="210" formatCode="[$€-2]\ #,##0.00_);[Red]\([$€-2]\ #,##0.00\)"/>
    <numFmt numFmtId="211" formatCode="[$€-2]\ #,##0.00"/>
  </numFmts>
  <fonts count="7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10"/>
      <color indexed="12"/>
      <name val="Arial"/>
      <family val="2"/>
    </font>
    <font>
      <b/>
      <sz val="8"/>
      <color indexed="19"/>
      <name val="Arial"/>
      <family val="2"/>
    </font>
    <font>
      <b/>
      <u val="single"/>
      <sz val="8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9"/>
      <name val="Arial"/>
      <family val="2"/>
    </font>
    <font>
      <b/>
      <sz val="11"/>
      <color indexed="23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9"/>
      <color indexed="19"/>
      <name val="Arial"/>
      <family val="2"/>
    </font>
    <font>
      <b/>
      <u val="single"/>
      <sz val="10"/>
      <color indexed="19"/>
      <name val="Arial"/>
      <family val="2"/>
    </font>
    <font>
      <b/>
      <u val="single"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9"/>
      <name val="Arial"/>
      <family val="2"/>
    </font>
    <font>
      <b/>
      <sz val="10"/>
      <color indexed="19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b/>
      <sz val="10"/>
      <color indexed="30"/>
      <name val="Arial"/>
      <family val="2"/>
    </font>
    <font>
      <sz val="10"/>
      <color indexed="22"/>
      <name val="Arial"/>
      <family val="2"/>
    </font>
    <font>
      <b/>
      <sz val="9"/>
      <color indexed="2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80808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14" fontId="6" fillId="33" borderId="0" xfId="0" applyNumberFormat="1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14" fontId="0" fillId="0" borderId="0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wrapText="1"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194" fontId="0" fillId="36" borderId="12" xfId="0" applyNumberFormat="1" applyFill="1" applyBorder="1" applyAlignment="1" applyProtection="1">
      <alignment/>
      <protection hidden="1"/>
    </xf>
    <xf numFmtId="2" fontId="0" fillId="37" borderId="12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94" fontId="0" fillId="0" borderId="12" xfId="0" applyNumberFormat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34" borderId="13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2" fontId="0" fillId="0" borderId="20" xfId="0" applyNumberFormat="1" applyBorder="1" applyAlignment="1" applyProtection="1">
      <alignment/>
      <protection hidden="1"/>
    </xf>
    <xf numFmtId="2" fontId="0" fillId="0" borderId="20" xfId="0" applyNumberFormat="1" applyFill="1" applyBorder="1" applyAlignment="1" applyProtection="1">
      <alignment/>
      <protection hidden="1"/>
    </xf>
    <xf numFmtId="0" fontId="0" fillId="38" borderId="21" xfId="0" applyFill="1" applyBorder="1" applyAlignment="1" applyProtection="1">
      <alignment/>
      <protection hidden="1"/>
    </xf>
    <xf numFmtId="0" fontId="0" fillId="39" borderId="21" xfId="0" applyFill="1" applyBorder="1" applyAlignment="1" applyProtection="1">
      <alignment horizontal="right"/>
      <protection hidden="1"/>
    </xf>
    <xf numFmtId="0" fontId="0" fillId="40" borderId="21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0" fillId="33" borderId="22" xfId="0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 horizontal="left"/>
      <protection hidden="1"/>
    </xf>
    <xf numFmtId="0" fontId="15" fillId="33" borderId="22" xfId="0" applyFont="1" applyFill="1" applyBorder="1" applyAlignment="1" applyProtection="1">
      <alignment/>
      <protection hidden="1"/>
    </xf>
    <xf numFmtId="0" fontId="15" fillId="33" borderId="20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 horizontal="center"/>
      <protection hidden="1"/>
    </xf>
    <xf numFmtId="0" fontId="16" fillId="33" borderId="20" xfId="0" applyFont="1" applyFill="1" applyBorder="1" applyAlignment="1" applyProtection="1">
      <alignment/>
      <protection hidden="1"/>
    </xf>
    <xf numFmtId="0" fontId="7" fillId="33" borderId="22" xfId="0" applyFont="1" applyFill="1" applyBorder="1" applyAlignment="1" applyProtection="1">
      <alignment horizontal="left"/>
      <protection hidden="1"/>
    </xf>
    <xf numFmtId="0" fontId="0" fillId="33" borderId="22" xfId="0" applyFont="1" applyFill="1" applyBorder="1" applyAlignment="1" applyProtection="1">
      <alignment horizontal="left" wrapText="1"/>
      <protection hidden="1"/>
    </xf>
    <xf numFmtId="4" fontId="4" fillId="33" borderId="20" xfId="0" applyNumberFormat="1" applyFont="1" applyFill="1" applyBorder="1" applyAlignment="1" applyProtection="1">
      <alignment horizontal="center"/>
      <protection hidden="1"/>
    </xf>
    <xf numFmtId="0" fontId="1" fillId="33" borderId="22" xfId="0" applyFont="1" applyFill="1" applyBorder="1" applyAlignment="1" applyProtection="1">
      <alignment horizontal="left" wrapText="1"/>
      <protection hidden="1"/>
    </xf>
    <xf numFmtId="0" fontId="29" fillId="33" borderId="20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7" fillId="33" borderId="22" xfId="0" applyFont="1" applyFill="1" applyBorder="1" applyAlignment="1" applyProtection="1">
      <alignment horizontal="right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left"/>
      <protection hidden="1"/>
    </xf>
    <xf numFmtId="0" fontId="7" fillId="33" borderId="22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6" fillId="33" borderId="22" xfId="0" applyFont="1" applyFill="1" applyBorder="1" applyAlignment="1" applyProtection="1">
      <alignment horizontal="left" vertical="top"/>
      <protection hidden="1"/>
    </xf>
    <xf numFmtId="0" fontId="23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26" fillId="33" borderId="20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32" fillId="33" borderId="0" xfId="0" applyFont="1" applyFill="1" applyBorder="1" applyAlignment="1" applyProtection="1">
      <alignment horizontal="left" wrapText="1"/>
      <protection hidden="1"/>
    </xf>
    <xf numFmtId="196" fontId="1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19" fillId="33" borderId="0" xfId="0" applyFont="1" applyFill="1" applyBorder="1" applyAlignment="1" applyProtection="1">
      <alignment horizontal="left"/>
      <protection hidden="1"/>
    </xf>
    <xf numFmtId="0" fontId="1" fillId="33" borderId="22" xfId="0" applyFont="1" applyFill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/>
      <protection hidden="1"/>
    </xf>
    <xf numFmtId="14" fontId="16" fillId="33" borderId="0" xfId="0" applyNumberFormat="1" applyFont="1" applyFill="1" applyBorder="1" applyAlignment="1" applyProtection="1">
      <alignment horizontal="left"/>
      <protection hidden="1"/>
    </xf>
    <xf numFmtId="0" fontId="24" fillId="33" borderId="0" xfId="0" applyFont="1" applyFill="1" applyBorder="1" applyAlignment="1" applyProtection="1">
      <alignment horizontal="left"/>
      <protection hidden="1"/>
    </xf>
    <xf numFmtId="0" fontId="0" fillId="33" borderId="22" xfId="0" applyFill="1" applyBorder="1" applyAlignment="1" applyProtection="1">
      <alignment horizontal="right"/>
      <protection hidden="1"/>
    </xf>
    <xf numFmtId="0" fontId="6" fillId="33" borderId="20" xfId="0" applyFont="1" applyFill="1" applyBorder="1" applyAlignment="1" applyProtection="1">
      <alignment horizontal="left" vertical="center"/>
      <protection hidden="1"/>
    </xf>
    <xf numFmtId="0" fontId="7" fillId="33" borderId="20" xfId="0" applyFont="1" applyFill="1" applyBorder="1" applyAlignment="1" applyProtection="1">
      <alignment horizontal="left"/>
      <protection hidden="1"/>
    </xf>
    <xf numFmtId="0" fontId="6" fillId="33" borderId="22" xfId="0" applyFont="1" applyFill="1" applyBorder="1" applyAlignment="1" applyProtection="1">
      <alignment horizontal="left" vertical="center"/>
      <protection hidden="1"/>
    </xf>
    <xf numFmtId="0" fontId="22" fillId="33" borderId="22" xfId="0" applyFont="1" applyFill="1" applyBorder="1" applyAlignment="1" applyProtection="1">
      <alignment horizontal="left"/>
      <protection hidden="1"/>
    </xf>
    <xf numFmtId="43" fontId="0" fillId="33" borderId="22" xfId="42" applyFont="1" applyFill="1" applyBorder="1" applyAlignment="1" applyProtection="1">
      <alignment wrapText="1"/>
      <protection hidden="1"/>
    </xf>
    <xf numFmtId="0" fontId="32" fillId="33" borderId="22" xfId="0" applyFont="1" applyFill="1" applyBorder="1" applyAlignment="1" applyProtection="1">
      <alignment horizontal="left" wrapText="1"/>
      <protection hidden="1"/>
    </xf>
    <xf numFmtId="1" fontId="1" fillId="40" borderId="0" xfId="0" applyNumberFormat="1" applyFont="1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2" fontId="1" fillId="0" borderId="0" xfId="0" applyNumberFormat="1" applyFont="1" applyFill="1" applyAlignment="1" applyProtection="1">
      <alignment horizontal="right"/>
      <protection hidden="1"/>
    </xf>
    <xf numFmtId="0" fontId="4" fillId="33" borderId="22" xfId="0" applyFont="1" applyFill="1" applyBorder="1" applyAlignment="1" applyProtection="1">
      <alignment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" fillId="0" borderId="24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1" fillId="41" borderId="12" xfId="0" applyFont="1" applyFill="1" applyBorder="1" applyAlignment="1" applyProtection="1">
      <alignment/>
      <protection hidden="1"/>
    </xf>
    <xf numFmtId="211" fontId="1" fillId="0" borderId="0" xfId="0" applyNumberFormat="1" applyFont="1" applyAlignment="1" applyProtection="1">
      <alignment/>
      <protection hidden="1"/>
    </xf>
    <xf numFmtId="211" fontId="0" fillId="35" borderId="0" xfId="0" applyNumberFormat="1" applyFill="1" applyBorder="1" applyAlignment="1" applyProtection="1">
      <alignment/>
      <protection hidden="1"/>
    </xf>
    <xf numFmtId="211" fontId="1" fillId="38" borderId="12" xfId="0" applyNumberFormat="1" applyFont="1" applyFill="1" applyBorder="1" applyAlignment="1" applyProtection="1">
      <alignment/>
      <protection hidden="1"/>
    </xf>
    <xf numFmtId="194" fontId="0" fillId="36" borderId="0" xfId="0" applyNumberFormat="1" applyFill="1" applyBorder="1" applyAlignment="1" applyProtection="1">
      <alignment/>
      <protection hidden="1"/>
    </xf>
    <xf numFmtId="0" fontId="1" fillId="42" borderId="12" xfId="0" applyFont="1" applyFill="1" applyBorder="1" applyAlignment="1" applyProtection="1">
      <alignment/>
      <protection hidden="1"/>
    </xf>
    <xf numFmtId="1" fontId="1" fillId="43" borderId="12" xfId="0" applyNumberFormat="1" applyFont="1" applyFill="1" applyBorder="1" applyAlignment="1" applyProtection="1">
      <alignment/>
      <protection hidden="1"/>
    </xf>
    <xf numFmtId="14" fontId="0" fillId="0" borderId="25" xfId="0" applyNumberFormat="1" applyBorder="1" applyAlignment="1" applyProtection="1">
      <alignment wrapText="1"/>
      <protection hidden="1"/>
    </xf>
    <xf numFmtId="1" fontId="0" fillId="0" borderId="25" xfId="0" applyNumberFormat="1" applyBorder="1" applyAlignment="1" applyProtection="1">
      <alignment wrapText="1"/>
      <protection hidden="1"/>
    </xf>
    <xf numFmtId="194" fontId="0" fillId="36" borderId="26" xfId="0" applyNumberFormat="1" applyFill="1" applyBorder="1" applyAlignment="1" applyProtection="1">
      <alignment wrapText="1"/>
      <protection hidden="1"/>
    </xf>
    <xf numFmtId="194" fontId="0" fillId="36" borderId="25" xfId="0" applyNumberForma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wrapText="1"/>
      <protection hidden="1"/>
    </xf>
    <xf numFmtId="0" fontId="0" fillId="42" borderId="12" xfId="0" applyFont="1" applyFill="1" applyBorder="1" applyAlignment="1" applyProtection="1">
      <alignment wrapText="1"/>
      <protection hidden="1"/>
    </xf>
    <xf numFmtId="0" fontId="0" fillId="42" borderId="25" xfId="0" applyFont="1" applyFill="1" applyBorder="1" applyAlignment="1" applyProtection="1">
      <alignment wrapText="1"/>
      <protection hidden="1"/>
    </xf>
    <xf numFmtId="0" fontId="0" fillId="0" borderId="25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94" fontId="0" fillId="0" borderId="24" xfId="0" applyNumberFormat="1" applyBorder="1" applyAlignment="1" applyProtection="1">
      <alignment/>
      <protection hidden="1"/>
    </xf>
    <xf numFmtId="194" fontId="0" fillId="0" borderId="0" xfId="0" applyNumberFormat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44" borderId="0" xfId="0" applyFill="1" applyAlignment="1" applyProtection="1">
      <alignment/>
      <protection hidden="1"/>
    </xf>
    <xf numFmtId="0" fontId="0" fillId="45" borderId="0" xfId="0" applyFill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3" xfId="0" applyFont="1" applyFill="1" applyBorder="1" applyAlignment="1" applyProtection="1">
      <alignment/>
      <protection hidden="1"/>
    </xf>
    <xf numFmtId="0" fontId="0" fillId="41" borderId="12" xfId="0" applyFill="1" applyBorder="1" applyAlignment="1" applyProtection="1">
      <alignment/>
      <protection hidden="1"/>
    </xf>
    <xf numFmtId="211" fontId="0" fillId="0" borderId="0" xfId="0" applyNumberFormat="1" applyAlignment="1" applyProtection="1">
      <alignment/>
      <protection hidden="1"/>
    </xf>
    <xf numFmtId="211" fontId="0" fillId="38" borderId="12" xfId="0" applyNumberFormat="1" applyFill="1" applyBorder="1" applyAlignment="1" applyProtection="1">
      <alignment/>
      <protection hidden="1"/>
    </xf>
    <xf numFmtId="0" fontId="0" fillId="42" borderId="12" xfId="0" applyFill="1" applyBorder="1" applyAlignment="1" applyProtection="1">
      <alignment/>
      <protection hidden="1"/>
    </xf>
    <xf numFmtId="1" fontId="0" fillId="43" borderId="12" xfId="0" applyNumberFormat="1" applyFill="1" applyBorder="1" applyAlignment="1" applyProtection="1">
      <alignment/>
      <protection hidden="1"/>
    </xf>
    <xf numFmtId="14" fontId="0" fillId="0" borderId="0" xfId="0" applyNumberFormat="1" applyFont="1" applyBorder="1" applyAlignment="1" applyProtection="1">
      <alignment/>
      <protection hidden="1"/>
    </xf>
    <xf numFmtId="0" fontId="1" fillId="46" borderId="22" xfId="0" applyFont="1" applyFill="1" applyBorder="1" applyAlignment="1" applyProtection="1">
      <alignment horizontal="center" vertical="center" wrapText="1"/>
      <protection hidden="1"/>
    </xf>
    <xf numFmtId="206" fontId="20" fillId="46" borderId="2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right"/>
      <protection hidden="1"/>
    </xf>
    <xf numFmtId="0" fontId="15" fillId="33" borderId="0" xfId="0" applyFont="1" applyFill="1" applyBorder="1" applyAlignment="1" applyProtection="1">
      <alignment horizontal="center"/>
      <protection hidden="1"/>
    </xf>
    <xf numFmtId="4" fontId="3" fillId="33" borderId="0" xfId="0" applyNumberFormat="1" applyFont="1" applyFill="1" applyBorder="1" applyAlignment="1" applyProtection="1">
      <alignment horizontal="center"/>
      <protection hidden="1"/>
    </xf>
    <xf numFmtId="4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35" fillId="33" borderId="0" xfId="0" applyFont="1" applyFill="1" applyBorder="1" applyAlignment="1" applyProtection="1">
      <alignment horizontal="center"/>
      <protection hidden="1"/>
    </xf>
    <xf numFmtId="1" fontId="36" fillId="33" borderId="0" xfId="0" applyNumberFormat="1" applyFont="1" applyFill="1" applyBorder="1" applyAlignment="1" applyProtection="1">
      <alignment horizontal="center" vertical="center"/>
      <protection hidden="1"/>
    </xf>
    <xf numFmtId="0" fontId="32" fillId="33" borderId="0" xfId="0" applyFont="1" applyFill="1" applyBorder="1" applyAlignment="1" applyProtection="1">
      <alignment horizontal="center" wrapText="1"/>
      <protection hidden="1"/>
    </xf>
    <xf numFmtId="4" fontId="7" fillId="33" borderId="0" xfId="0" applyNumberFormat="1" applyFont="1" applyFill="1" applyBorder="1" applyAlignment="1" applyProtection="1">
      <alignment horizontal="center"/>
      <protection hidden="1"/>
    </xf>
    <xf numFmtId="0" fontId="12" fillId="32" borderId="21" xfId="0" applyFont="1" applyFill="1" applyBorder="1" applyAlignment="1" applyProtection="1">
      <alignment horizontal="center"/>
      <protection locked="0"/>
    </xf>
    <xf numFmtId="0" fontId="22" fillId="32" borderId="21" xfId="0" applyFont="1" applyFill="1" applyBorder="1" applyAlignment="1" applyProtection="1">
      <alignment horizontal="center"/>
      <protection hidden="1"/>
    </xf>
    <xf numFmtId="4" fontId="31" fillId="32" borderId="21" xfId="0" applyNumberFormat="1" applyFont="1" applyFill="1" applyBorder="1" applyAlignment="1" applyProtection="1">
      <alignment horizontal="center"/>
      <protection hidden="1"/>
    </xf>
    <xf numFmtId="0" fontId="22" fillId="32" borderId="21" xfId="0" applyFont="1" applyFill="1" applyBorder="1" applyAlignment="1" applyProtection="1">
      <alignment horizontal="center" vertical="center" wrapText="1"/>
      <protection hidden="1"/>
    </xf>
    <xf numFmtId="2" fontId="31" fillId="32" borderId="21" xfId="0" applyNumberFormat="1" applyFont="1" applyFill="1" applyBorder="1" applyAlignment="1" applyProtection="1">
      <alignment horizontal="center"/>
      <protection hidden="1"/>
    </xf>
    <xf numFmtId="1" fontId="34" fillId="32" borderId="21" xfId="0" applyNumberFormat="1" applyFont="1" applyFill="1" applyBorder="1" applyAlignment="1" applyProtection="1">
      <alignment horizontal="center"/>
      <protection hidden="1"/>
    </xf>
    <xf numFmtId="0" fontId="22" fillId="32" borderId="21" xfId="0" applyFont="1" applyFill="1" applyBorder="1" applyAlignment="1" applyProtection="1">
      <alignment horizontal="center" wrapText="1"/>
      <protection hidden="1"/>
    </xf>
    <xf numFmtId="211" fontId="31" fillId="32" borderId="21" xfId="0" applyNumberFormat="1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hidden="1"/>
    </xf>
    <xf numFmtId="206" fontId="20" fillId="2" borderId="30" xfId="0" applyNumberFormat="1" applyFont="1" applyFill="1" applyBorder="1" applyAlignment="1" applyProtection="1">
      <alignment/>
      <protection hidden="1"/>
    </xf>
    <xf numFmtId="0" fontId="72" fillId="47" borderId="31" xfId="0" applyFont="1" applyFill="1" applyBorder="1" applyAlignment="1" applyProtection="1">
      <alignment horizontal="center"/>
      <protection locked="0"/>
    </xf>
    <xf numFmtId="199" fontId="72" fillId="47" borderId="21" xfId="0" applyNumberFormat="1" applyFont="1" applyFill="1" applyBorder="1" applyAlignment="1" applyProtection="1">
      <alignment horizontal="center"/>
      <protection locked="0"/>
    </xf>
    <xf numFmtId="0" fontId="12" fillId="47" borderId="21" xfId="0" applyNumberFormat="1" applyFont="1" applyFill="1" applyBorder="1" applyAlignment="1" applyProtection="1">
      <alignment horizontal="center"/>
      <protection locked="0"/>
    </xf>
    <xf numFmtId="0" fontId="10" fillId="48" borderId="0" xfId="0" applyFont="1" applyFill="1" applyBorder="1" applyAlignment="1" applyProtection="1">
      <alignment horizontal="center"/>
      <protection hidden="1"/>
    </xf>
    <xf numFmtId="0" fontId="0" fillId="48" borderId="0" xfId="0" applyFill="1" applyBorder="1" applyAlignment="1" applyProtection="1">
      <alignment/>
      <protection hidden="1"/>
    </xf>
    <xf numFmtId="0" fontId="10" fillId="48" borderId="0" xfId="0" applyFont="1" applyFill="1" applyBorder="1" applyAlignment="1" applyProtection="1">
      <alignment/>
      <protection hidden="1"/>
    </xf>
    <xf numFmtId="0" fontId="0" fillId="48" borderId="0" xfId="0" applyFont="1" applyFill="1" applyBorder="1" applyAlignment="1" applyProtection="1">
      <alignment/>
      <protection hidden="1"/>
    </xf>
    <xf numFmtId="0" fontId="0" fillId="48" borderId="0" xfId="0" applyFont="1" applyFill="1" applyBorder="1" applyAlignment="1" applyProtection="1">
      <alignment horizontal="center"/>
      <protection hidden="1"/>
    </xf>
    <xf numFmtId="0" fontId="33" fillId="48" borderId="0" xfId="0" applyFont="1" applyFill="1" applyBorder="1" applyAlignment="1" applyProtection="1">
      <alignment/>
      <protection hidden="1"/>
    </xf>
    <xf numFmtId="0" fontId="33" fillId="48" borderId="0" xfId="0" applyFont="1" applyFill="1" applyBorder="1" applyAlignment="1" applyProtection="1">
      <alignment horizontal="center"/>
      <protection hidden="1"/>
    </xf>
    <xf numFmtId="0" fontId="0" fillId="48" borderId="0" xfId="0" applyFill="1" applyBorder="1" applyAlignment="1" applyProtection="1">
      <alignment horizontal="center"/>
      <protection hidden="1"/>
    </xf>
    <xf numFmtId="0" fontId="22" fillId="49" borderId="21" xfId="0" applyNumberFormat="1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4" fontId="21" fillId="2" borderId="29" xfId="0" applyNumberFormat="1" applyFont="1" applyFill="1" applyBorder="1" applyAlignment="1" applyProtection="1">
      <alignment horizontal="center" vertical="center"/>
      <protection hidden="1"/>
    </xf>
    <xf numFmtId="0" fontId="19" fillId="2" borderId="29" xfId="0" applyFont="1" applyFill="1" applyBorder="1" applyAlignment="1" applyProtection="1">
      <alignment horizontal="left" vertical="center"/>
      <protection hidden="1"/>
    </xf>
    <xf numFmtId="0" fontId="19" fillId="46" borderId="0" xfId="0" applyFont="1" applyFill="1" applyBorder="1" applyAlignment="1" applyProtection="1">
      <alignment horizontal="left" vertical="center"/>
      <protection hidden="1"/>
    </xf>
    <xf numFmtId="4" fontId="37" fillId="46" borderId="21" xfId="0" applyNumberFormat="1" applyFont="1" applyFill="1" applyBorder="1" applyAlignment="1" applyProtection="1">
      <alignment horizontal="center" vertical="center"/>
      <protection hidden="1"/>
    </xf>
    <xf numFmtId="4" fontId="37" fillId="2" borderId="21" xfId="0" applyNumberFormat="1" applyFont="1" applyFill="1" applyBorder="1" applyAlignment="1" applyProtection="1">
      <alignment horizontal="center" vertical="center"/>
      <protection hidden="1"/>
    </xf>
    <xf numFmtId="4" fontId="1" fillId="33" borderId="21" xfId="0" applyNumberFormat="1" applyFont="1" applyFill="1" applyBorder="1" applyAlignment="1" applyProtection="1">
      <alignment horizontal="center"/>
      <protection hidden="1"/>
    </xf>
    <xf numFmtId="14" fontId="7" fillId="33" borderId="0" xfId="0" applyNumberFormat="1" applyFont="1" applyFill="1" applyBorder="1" applyAlignment="1" applyProtection="1">
      <alignment horizontal="left"/>
      <protection hidden="1"/>
    </xf>
    <xf numFmtId="0" fontId="19" fillId="2" borderId="32" xfId="0" applyFont="1" applyFill="1" applyBorder="1" applyAlignment="1" applyProtection="1">
      <alignment horizontal="left" vertical="center"/>
      <protection hidden="1"/>
    </xf>
    <xf numFmtId="4" fontId="73" fillId="32" borderId="21" xfId="0" applyNumberFormat="1" applyFont="1" applyFill="1" applyBorder="1" applyAlignment="1" applyProtection="1">
      <alignment horizontal="center"/>
      <protection hidden="1"/>
    </xf>
    <xf numFmtId="0" fontId="74" fillId="32" borderId="21" xfId="0" applyFont="1" applyFill="1" applyBorder="1" applyAlignment="1" applyProtection="1">
      <alignment horizontal="center"/>
      <protection locked="0"/>
    </xf>
    <xf numFmtId="0" fontId="75" fillId="7" borderId="0" xfId="0" applyFont="1" applyFill="1" applyBorder="1" applyAlignment="1" applyProtection="1">
      <alignment/>
      <protection hidden="1"/>
    </xf>
    <xf numFmtId="0" fontId="19" fillId="2" borderId="27" xfId="0" applyFont="1" applyFill="1" applyBorder="1" applyAlignment="1" applyProtection="1">
      <alignment horizontal="center" vertical="center"/>
      <protection hidden="1"/>
    </xf>
    <xf numFmtId="0" fontId="19" fillId="2" borderId="18" xfId="0" applyFont="1" applyFill="1" applyBorder="1" applyAlignment="1" applyProtection="1">
      <alignment horizontal="center" vertical="center"/>
      <protection hidden="1"/>
    </xf>
    <xf numFmtId="0" fontId="19" fillId="2" borderId="28" xfId="0" applyFont="1" applyFill="1" applyBorder="1" applyAlignment="1" applyProtection="1">
      <alignment horizontal="center" vertical="center"/>
      <protection hidden="1"/>
    </xf>
    <xf numFmtId="0" fontId="19" fillId="50" borderId="27" xfId="0" applyFont="1" applyFill="1" applyBorder="1" applyAlignment="1" applyProtection="1">
      <alignment horizontal="center" vertical="center"/>
      <protection hidden="1"/>
    </xf>
    <xf numFmtId="0" fontId="19" fillId="50" borderId="18" xfId="0" applyFont="1" applyFill="1" applyBorder="1" applyAlignment="1" applyProtection="1">
      <alignment horizontal="center" vertical="center"/>
      <protection hidden="1"/>
    </xf>
    <xf numFmtId="0" fontId="19" fillId="50" borderId="28" xfId="0" applyFont="1" applyFill="1" applyBorder="1" applyAlignment="1" applyProtection="1">
      <alignment horizontal="center" vertical="center"/>
      <protection hidden="1"/>
    </xf>
    <xf numFmtId="0" fontId="19" fillId="50" borderId="33" xfId="0" applyFont="1" applyFill="1" applyBorder="1" applyAlignment="1" applyProtection="1">
      <alignment horizontal="center" vertical="center"/>
      <protection hidden="1"/>
    </xf>
    <xf numFmtId="0" fontId="19" fillId="50" borderId="25" xfId="0" applyFont="1" applyFill="1" applyBorder="1" applyAlignment="1" applyProtection="1">
      <alignment horizontal="center" vertical="center"/>
      <protection hidden="1"/>
    </xf>
    <xf numFmtId="0" fontId="19" fillId="50" borderId="3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3.7109375" style="161" customWidth="1"/>
    <col min="2" max="2" width="33.8515625" style="167" customWidth="1"/>
    <col min="3" max="3" width="7.57421875" style="161" customWidth="1"/>
    <col min="4" max="4" width="25.421875" style="161" customWidth="1"/>
    <col min="5" max="5" width="23.421875" style="162" customWidth="1"/>
    <col min="6" max="6" width="100.28125" style="161" customWidth="1"/>
    <col min="7" max="7" width="21.140625" style="161" customWidth="1"/>
    <col min="8" max="8" width="5.57421875" style="161" customWidth="1"/>
    <col min="9" max="9" width="15.8515625" style="161" customWidth="1"/>
    <col min="10" max="10" width="6.421875" style="161" customWidth="1"/>
    <col min="11" max="14" width="9.140625" style="161" customWidth="1"/>
    <col min="15" max="16" width="14.28125" style="161" customWidth="1"/>
    <col min="17" max="16384" width="9.140625" style="161" customWidth="1"/>
  </cols>
  <sheetData>
    <row r="1" ht="18.75" customHeight="1">
      <c r="A1" s="180" t="s">
        <v>70</v>
      </c>
    </row>
    <row r="2" spans="1:5" ht="23.25" customHeight="1">
      <c r="A2" s="181" t="s">
        <v>35</v>
      </c>
      <c r="B2" s="182"/>
      <c r="C2" s="182"/>
      <c r="D2" s="183"/>
      <c r="E2" s="160"/>
    </row>
    <row r="3" spans="1:5" ht="23.25" customHeight="1">
      <c r="A3" s="134"/>
      <c r="B3" s="135"/>
      <c r="C3" s="135"/>
      <c r="D3" s="136"/>
      <c r="E3" s="160"/>
    </row>
    <row r="4" spans="1:4" ht="21.75" customHeight="1">
      <c r="A4" s="63" t="s">
        <v>43</v>
      </c>
      <c r="B4" s="64"/>
      <c r="C4" s="65"/>
      <c r="D4" s="66"/>
    </row>
    <row r="5" spans="1:4" ht="21.75" customHeight="1">
      <c r="A5" s="44"/>
      <c r="B5" s="64"/>
      <c r="C5" s="65"/>
      <c r="D5" s="66"/>
    </row>
    <row r="6" spans="1:4" ht="19.5" customHeight="1">
      <c r="A6" s="45" t="s">
        <v>60</v>
      </c>
      <c r="B6" s="147" t="s">
        <v>11</v>
      </c>
      <c r="C6" s="67"/>
      <c r="D6" s="148" t="s">
        <v>55</v>
      </c>
    </row>
    <row r="7" spans="1:4" ht="19.5" customHeight="1">
      <c r="A7" s="46" t="s">
        <v>61</v>
      </c>
      <c r="B7" s="157"/>
      <c r="C7" s="5" t="s">
        <v>54</v>
      </c>
      <c r="D7" s="149">
        <f>IF(B6="VAN",2!J15,IF(B6="DOUBLE CABIN",0.26,0))</f>
        <v>0</v>
      </c>
    </row>
    <row r="8" spans="1:4" ht="19.5" customHeight="1">
      <c r="A8" s="47"/>
      <c r="B8" s="138"/>
      <c r="C8" s="6"/>
      <c r="D8" s="48"/>
    </row>
    <row r="9" spans="1:4" ht="19.5" customHeight="1">
      <c r="A9" s="46" t="s">
        <v>62</v>
      </c>
      <c r="B9" s="178">
        <f>ROUND(D7*KYBISMOS,2)</f>
        <v>0</v>
      </c>
      <c r="C9" s="75" t="s">
        <v>12</v>
      </c>
      <c r="D9" s="50"/>
    </row>
    <row r="10" spans="1:4" ht="19.5" customHeight="1">
      <c r="A10" s="51"/>
      <c r="B10" s="139"/>
      <c r="C10" s="7"/>
      <c r="D10" s="50"/>
    </row>
    <row r="11" spans="1:4" ht="19.5" customHeight="1">
      <c r="A11" s="52" t="s">
        <v>63</v>
      </c>
      <c r="B11" s="178">
        <f>ROUND(0.02*B7,2)</f>
        <v>0</v>
      </c>
      <c r="C11" s="75" t="s">
        <v>12</v>
      </c>
      <c r="D11" s="53"/>
    </row>
    <row r="12" spans="1:4" ht="15">
      <c r="A12" s="52"/>
      <c r="B12" s="49"/>
      <c r="C12" s="75"/>
      <c r="D12" s="53"/>
    </row>
    <row r="13" spans="1:4" ht="15">
      <c r="A13" s="52"/>
      <c r="B13" s="49"/>
      <c r="C13" s="75"/>
      <c r="D13" s="53"/>
    </row>
    <row r="14" spans="1:4" ht="15">
      <c r="A14" s="52"/>
      <c r="B14" s="49"/>
      <c r="C14" s="75"/>
      <c r="D14" s="53"/>
    </row>
    <row r="15" spans="1:4" ht="15">
      <c r="A15" s="54"/>
      <c r="B15" s="140"/>
      <c r="C15" s="49"/>
      <c r="D15" s="53"/>
    </row>
    <row r="16" spans="1:4" ht="30" customHeight="1">
      <c r="A16" s="169" t="s">
        <v>36</v>
      </c>
      <c r="B16" s="170">
        <f>B9+B11</f>
        <v>0</v>
      </c>
      <c r="C16" s="171" t="s">
        <v>12</v>
      </c>
      <c r="D16" s="156"/>
    </row>
    <row r="17" spans="1:4" ht="12.75" customHeight="1">
      <c r="A17" s="137"/>
      <c r="B17" s="139"/>
      <c r="C17" s="132"/>
      <c r="D17" s="53"/>
    </row>
    <row r="18" spans="1:4" ht="21.75" customHeight="1">
      <c r="A18" s="83" t="s">
        <v>37</v>
      </c>
      <c r="B18" s="141"/>
      <c r="C18" s="73"/>
      <c r="D18" s="81"/>
    </row>
    <row r="19" spans="1:4" ht="18.75" customHeight="1">
      <c r="A19" s="51"/>
      <c r="B19" s="142"/>
      <c r="C19" s="74"/>
      <c r="D19" s="82"/>
    </row>
    <row r="20" spans="1:4" ht="18.75" customHeight="1">
      <c r="A20" s="51"/>
      <c r="B20" s="72" t="s">
        <v>46</v>
      </c>
      <c r="C20" s="7"/>
      <c r="D20" s="82"/>
    </row>
    <row r="21" spans="1:4" ht="18" customHeight="1">
      <c r="A21" s="45" t="s">
        <v>64</v>
      </c>
      <c r="B21" s="158"/>
      <c r="C21" s="78" t="s">
        <v>69</v>
      </c>
      <c r="D21" s="55"/>
    </row>
    <row r="22" spans="1:4" ht="20.25" customHeight="1">
      <c r="A22" s="45" t="s">
        <v>59</v>
      </c>
      <c r="B22" s="158"/>
      <c r="C22" s="78" t="s">
        <v>69</v>
      </c>
      <c r="D22" s="55"/>
    </row>
    <row r="23" spans="1:5" ht="30" customHeight="1">
      <c r="A23" s="56"/>
      <c r="B23" s="143">
        <f>IF(OR(B21=" ",B22=""),"",B22-B21)</f>
      </c>
      <c r="C23" s="8"/>
      <c r="D23" s="150" t="s">
        <v>48</v>
      </c>
      <c r="E23" s="163"/>
    </row>
    <row r="24" spans="1:5" ht="19.5" customHeight="1">
      <c r="A24" s="84" t="s">
        <v>47</v>
      </c>
      <c r="B24" s="152">
        <f>IF(B19&lt;&gt;"",B19,B23)</f>
      </c>
      <c r="C24" s="9"/>
      <c r="D24" s="151">
        <f>INDEX(TY_DISC,MATCH(B6,TY,0))</f>
        <v>0</v>
      </c>
      <c r="E24" s="163"/>
    </row>
    <row r="25" spans="1:5" ht="15" customHeight="1">
      <c r="A25" s="90"/>
      <c r="B25" s="144">
        <f>B24</f>
      </c>
      <c r="C25" s="9"/>
      <c r="D25" s="57"/>
      <c r="E25" s="163"/>
    </row>
    <row r="26" spans="1:5" ht="15" customHeight="1">
      <c r="A26" s="56"/>
      <c r="B26" s="131"/>
      <c r="C26" s="4"/>
      <c r="D26" s="57"/>
      <c r="E26" s="163"/>
    </row>
    <row r="27" spans="1:5" ht="27.75" customHeight="1">
      <c r="A27" s="52" t="s">
        <v>67</v>
      </c>
      <c r="B27" s="178">
        <f>-IF(B9*D24/100&gt;0,B9*D24/100,0)</f>
        <v>0</v>
      </c>
      <c r="C27" s="75" t="s">
        <v>12</v>
      </c>
      <c r="D27" s="57"/>
      <c r="E27" s="163"/>
    </row>
    <row r="28" spans="1:5" ht="18.75" customHeight="1">
      <c r="A28" s="58"/>
      <c r="B28" s="131"/>
      <c r="C28" s="49"/>
      <c r="D28" s="57"/>
      <c r="E28" s="163"/>
    </row>
    <row r="29" spans="1:5" ht="24.75" customHeight="1">
      <c r="A29" s="85" t="s">
        <v>50</v>
      </c>
      <c r="B29" s="179" t="s">
        <v>11</v>
      </c>
      <c r="C29" s="71"/>
      <c r="D29" s="153" t="s">
        <v>42</v>
      </c>
      <c r="E29" s="163"/>
    </row>
    <row r="30" spans="1:5" ht="28.5" customHeight="1">
      <c r="A30" s="46" t="s">
        <v>65</v>
      </c>
      <c r="B30" s="159"/>
      <c r="C30" s="79" t="s">
        <v>56</v>
      </c>
      <c r="D30" s="151">
        <f>IF(B30&lt;=B31,0,IF(B29="Βενζίνη",Βενζίνη!K2,Πετρέλαιο!K2))</f>
        <v>0</v>
      </c>
      <c r="E30" s="163"/>
    </row>
    <row r="31" spans="1:5" ht="24" customHeight="1">
      <c r="A31" s="76" t="s">
        <v>66</v>
      </c>
      <c r="B31" s="168" t="str">
        <f>IF(B29="### CHOICES ###"," ",IF(B29="Βενζίνη",Βενζίνη!F3,Πετρέλαιο!F3))</f>
        <v> </v>
      </c>
      <c r="C31" s="79" t="s">
        <v>56</v>
      </c>
      <c r="D31" s="153" t="s">
        <v>38</v>
      </c>
      <c r="E31" s="163"/>
    </row>
    <row r="32" spans="1:5" ht="24.75" customHeight="1">
      <c r="A32" s="86"/>
      <c r="B32" s="145"/>
      <c r="C32" s="4"/>
      <c r="D32" s="154">
        <f>IF(B30&lt;=B31,0,IF(B29="Βενζίνη",-Βενζίνη!L2,-Πετρέλαιο!L2))</f>
        <v>0</v>
      </c>
      <c r="E32" s="163"/>
    </row>
    <row r="33" spans="1:5" ht="24.75" customHeight="1">
      <c r="A33" s="86"/>
      <c r="B33" s="145"/>
      <c r="C33" s="71"/>
      <c r="D33" s="153" t="e">
        <f>IF(B29="Βενζίνη",IF(Βενζίνη!L2&lt;=Βενζίνη!M2," ","ΜΕΓΙΣΤΗ ΑΠΟΜΕΙΩΣΗ"),IF(Πετρέλαιο!L2&lt;=Πετρέλαιο!M2," ","ΜΕΓΙΣΤΗ ΑΠΟΜΕΙΩΣΗ"))</f>
        <v>#N/A</v>
      </c>
      <c r="E33" s="163"/>
    </row>
    <row r="34" spans="1:5" ht="24.75" customHeight="1">
      <c r="A34" s="86" t="s">
        <v>44</v>
      </c>
      <c r="B34" s="178">
        <f>-IF(AND(B29="Βενζίνη",B30&lt;&gt;0,B30&gt;B31,B9*95/100+B27+D32&gt;0),Βενζίνη!N2,IF(AND(B29="Βενζίνη",B30&lt;&gt;0,B30&gt;B31,B9*95/100+B27+D32&lt;0),B9*95/100+B27,IF(AND(B29="Πετρέλαιο",B30&lt;&gt;0,B30&gt;B31,B9*95/100+B27+D32&gt;0),Πετρέλαιο!N2,IF(AND(B29="Πετρέλαιο",B30&lt;&gt;0,B30&gt;B31,B9*95/100+B27+D32&lt;0),B9*95/100+B27,0))))</f>
        <v>0</v>
      </c>
      <c r="C34" s="75" t="s">
        <v>12</v>
      </c>
      <c r="D34" s="154" t="e">
        <f>IF(B29="Βενζίνη",IF(Βενζίνη!L2&lt;=Βενζίνη!M2," ",-Βενζίνη!M2),IF(Πετρέλαιο!L2&lt;=Πετρέλαιο!M2," ",-Πετρέλαιο!M2))</f>
        <v>#N/A</v>
      </c>
      <c r="E34" s="163"/>
    </row>
    <row r="35" spans="1:5" ht="17.25" customHeight="1">
      <c r="A35" s="80"/>
      <c r="B35" s="131"/>
      <c r="C35" s="7"/>
      <c r="D35" s="70"/>
      <c r="E35" s="163"/>
    </row>
    <row r="36" spans="1:4" ht="30" customHeight="1">
      <c r="A36" s="129" t="s">
        <v>45</v>
      </c>
      <c r="B36" s="173">
        <f>B16+B27+B34</f>
        <v>0</v>
      </c>
      <c r="C36" s="172" t="s">
        <v>12</v>
      </c>
      <c r="D36" s="130"/>
    </row>
    <row r="37" spans="1:4" ht="15" customHeight="1">
      <c r="A37" s="184" t="s">
        <v>57</v>
      </c>
      <c r="B37" s="185"/>
      <c r="C37" s="185"/>
      <c r="D37" s="186"/>
    </row>
    <row r="38" spans="1:5" ht="15" customHeight="1">
      <c r="A38" s="187"/>
      <c r="B38" s="188"/>
      <c r="C38" s="188"/>
      <c r="D38" s="189"/>
      <c r="E38" s="164"/>
    </row>
    <row r="39" spans="1:5" ht="18.75" customHeight="1">
      <c r="A39" s="59"/>
      <c r="B39" s="133"/>
      <c r="C39" s="68"/>
      <c r="D39" s="69"/>
      <c r="E39" s="160"/>
    </row>
    <row r="40" spans="1:4" ht="19.5" customHeight="1">
      <c r="A40" s="46" t="s">
        <v>39</v>
      </c>
      <c r="B40" s="178">
        <f>B9</f>
        <v>0</v>
      </c>
      <c r="C40" s="75" t="s">
        <v>12</v>
      </c>
      <c r="D40" s="70"/>
    </row>
    <row r="41" spans="1:5" ht="19.5" customHeight="1">
      <c r="A41" s="51"/>
      <c r="B41" s="43"/>
      <c r="C41" s="75"/>
      <c r="D41" s="70"/>
      <c r="E41" s="160"/>
    </row>
    <row r="42" spans="1:5" ht="19.5" customHeight="1">
      <c r="A42" s="52" t="s">
        <v>49</v>
      </c>
      <c r="B42" s="178">
        <f>B27</f>
        <v>0</v>
      </c>
      <c r="C42" s="75" t="s">
        <v>12</v>
      </c>
      <c r="D42" s="57"/>
      <c r="E42" s="160"/>
    </row>
    <row r="43" spans="1:4" ht="19.5" customHeight="1">
      <c r="A43" s="86" t="s">
        <v>58</v>
      </c>
      <c r="B43" s="178">
        <f>B34</f>
        <v>0</v>
      </c>
      <c r="C43" s="75" t="s">
        <v>12</v>
      </c>
      <c r="D43" s="70"/>
    </row>
    <row r="44" spans="1:4" ht="19.5" customHeight="1">
      <c r="A44" s="46" t="s">
        <v>40</v>
      </c>
      <c r="B44" s="175">
        <f>B40+B42+B43</f>
        <v>0</v>
      </c>
      <c r="C44" s="75" t="s">
        <v>12</v>
      </c>
      <c r="D44" s="60"/>
    </row>
    <row r="45" spans="1:4" ht="19.5" customHeight="1">
      <c r="A45" s="46" t="s">
        <v>41</v>
      </c>
      <c r="B45" s="178">
        <f>B11</f>
        <v>0</v>
      </c>
      <c r="C45" s="75" t="s">
        <v>12</v>
      </c>
      <c r="D45" s="57"/>
    </row>
    <row r="46" spans="1:4" ht="18.75" customHeight="1">
      <c r="A46" s="61"/>
      <c r="B46" s="146"/>
      <c r="C46" s="176"/>
      <c r="D46" s="62"/>
    </row>
    <row r="47" spans="1:4" ht="30" customHeight="1">
      <c r="A47" s="155" t="s">
        <v>36</v>
      </c>
      <c r="B47" s="174">
        <f>B44+B45</f>
        <v>0</v>
      </c>
      <c r="C47" s="177" t="s">
        <v>12</v>
      </c>
      <c r="D47" s="156"/>
    </row>
    <row r="48" spans="1:4" ht="12.75">
      <c r="A48" s="165"/>
      <c r="B48" s="166"/>
      <c r="C48" s="165"/>
      <c r="D48" s="165"/>
    </row>
    <row r="49" spans="1:4" ht="12.75">
      <c r="A49" s="165"/>
      <c r="B49" s="166"/>
      <c r="C49" s="165"/>
      <c r="D49" s="165"/>
    </row>
    <row r="50" spans="1:4" ht="12.75">
      <c r="A50" s="165"/>
      <c r="B50" s="166"/>
      <c r="C50" s="165"/>
      <c r="D50" s="165"/>
    </row>
  </sheetData>
  <sheetProtection password="C989" sheet="1" formatCells="0" formatColumns="0" formatRows="0" insertColumns="0" insertRows="0" insertHyperlinks="0" deleteColumns="0" deleteRows="0" sort="0" autoFilter="0" pivotTables="0"/>
  <mergeCells count="2">
    <mergeCell ref="A2:D2"/>
    <mergeCell ref="A37:D38"/>
  </mergeCells>
  <dataValidations count="3">
    <dataValidation errorStyle="warning" type="whole" operator="equal" allowBlank="1" showInputMessage="1" showErrorMessage="1" error="If you wish to proceed with your declaration press &quot;Yes&quot; otherwise press&quot;NO&quot; delet it and use the &quot;Age calculator&quot;" sqref="B19">
      <formula1>B23</formula1>
    </dataValidation>
    <dataValidation type="list" allowBlank="1" showInputMessage="1" showErrorMessage="1" sqref="B29">
      <formula1>FUELS</formula1>
    </dataValidation>
    <dataValidation type="list" allowBlank="1" showInputMessage="1" showErrorMessage="1" sqref="B6">
      <formula1>TY</formula1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6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1" bestFit="1" customWidth="1"/>
    <col min="2" max="2" width="4.8515625" style="1" customWidth="1"/>
    <col min="3" max="3" width="10.140625" style="11" customWidth="1"/>
    <col min="4" max="4" width="8.8515625" style="1" customWidth="1"/>
    <col min="5" max="5" width="3.8515625" style="1" customWidth="1"/>
    <col min="6" max="6" width="7.421875" style="1" customWidth="1"/>
    <col min="7" max="7" width="8.8515625" style="1" customWidth="1"/>
    <col min="8" max="8" width="5.28125" style="1" customWidth="1"/>
    <col min="9" max="9" width="6.7109375" style="1" customWidth="1"/>
    <col min="10" max="10" width="9.421875" style="1" customWidth="1"/>
    <col min="11" max="16384" width="8.8515625" style="1" customWidth="1"/>
  </cols>
  <sheetData>
    <row r="1" spans="1:10" ht="40.5" customHeight="1">
      <c r="A1" s="10"/>
      <c r="D1" s="1">
        <v>365</v>
      </c>
      <c r="F1" s="12"/>
      <c r="G1" s="13" t="s">
        <v>20</v>
      </c>
      <c r="H1" s="12"/>
      <c r="J1" s="14" t="s">
        <v>21</v>
      </c>
    </row>
    <row r="2" spans="1:10" ht="13.5" thickBot="1">
      <c r="A2" s="10"/>
      <c r="D2" s="1">
        <v>182.5</v>
      </c>
      <c r="G2" s="15" t="s">
        <v>0</v>
      </c>
      <c r="J2" s="16" t="s">
        <v>0</v>
      </c>
    </row>
    <row r="3" spans="1:10" ht="13.5" thickBot="1">
      <c r="A3" s="10"/>
      <c r="C3" s="17">
        <f>'Διπλοκάμπινα και Βαν'!B25</f>
      </c>
      <c r="G3" s="18">
        <f>SUM(G4:G63)</f>
        <v>0</v>
      </c>
      <c r="J3" s="18">
        <f>SUM(J4:J63)</f>
        <v>0</v>
      </c>
    </row>
    <row r="4" spans="1:10" ht="13.5" thickBot="1">
      <c r="A4" s="19">
        <v>0.5</v>
      </c>
      <c r="B4" s="1">
        <v>6</v>
      </c>
      <c r="C4" s="20">
        <f>IF(AND($C$3&gt;D3,$C$3&lt;=D4),$C$3,0)</f>
        <v>0</v>
      </c>
      <c r="D4" s="21">
        <f aca="true" t="shared" si="0" ref="D4:D61">B4/12*$D$1</f>
        <v>182.5</v>
      </c>
      <c r="E4" s="1">
        <f>F4</f>
        <v>20</v>
      </c>
      <c r="F4" s="1">
        <v>20</v>
      </c>
      <c r="G4" s="22">
        <f>IF($C4&lt;&gt;0,$C4/$D4*E4,0)</f>
        <v>0</v>
      </c>
      <c r="H4" s="1">
        <f>I4</f>
        <v>8</v>
      </c>
      <c r="I4" s="1">
        <v>8</v>
      </c>
      <c r="J4" s="22">
        <f>IF($C4&lt;&gt;0,$C4/$D4*H4,0)</f>
        <v>0</v>
      </c>
    </row>
    <row r="5" spans="1:10" ht="13.5" thickBot="1">
      <c r="A5" s="19">
        <v>1</v>
      </c>
      <c r="B5" s="1">
        <v>12</v>
      </c>
      <c r="C5" s="20">
        <f aca="true" t="shared" si="1" ref="C5:C61">IF(AND($C$3&gt;D4,$C$3&lt;=D5),$C$3,0)</f>
        <v>0</v>
      </c>
      <c r="D5" s="21">
        <f t="shared" si="0"/>
        <v>365</v>
      </c>
      <c r="E5" s="1">
        <f aca="true" t="shared" si="2" ref="E5:E30">F5-F4</f>
        <v>3</v>
      </c>
      <c r="F5" s="1">
        <v>23</v>
      </c>
      <c r="G5" s="22">
        <f>IF($C5&lt;&gt;0,($C5-$D4)*E5/$D$2+F4,0)</f>
        <v>0</v>
      </c>
      <c r="H5" s="1">
        <f>I5-I4</f>
        <v>4</v>
      </c>
      <c r="I5" s="1">
        <v>12</v>
      </c>
      <c r="J5" s="22">
        <f>IF($C5&lt;&gt;0,($C5-$D4)*H5/$D$2+I4,0)</f>
        <v>0</v>
      </c>
    </row>
    <row r="6" spans="1:10" ht="13.5" thickBot="1">
      <c r="A6" s="19">
        <v>1.5</v>
      </c>
      <c r="B6" s="1">
        <v>18</v>
      </c>
      <c r="C6" s="20">
        <f t="shared" si="1"/>
        <v>0</v>
      </c>
      <c r="D6" s="21">
        <f t="shared" si="0"/>
        <v>547.5</v>
      </c>
      <c r="E6" s="1">
        <f t="shared" si="2"/>
        <v>7</v>
      </c>
      <c r="F6" s="1">
        <v>30</v>
      </c>
      <c r="G6" s="22">
        <f aca="true" t="shared" si="3" ref="G6:G30">IF($C6&lt;&gt;0,($C6-$D5)*E6/$D$2+F5,0)</f>
        <v>0</v>
      </c>
      <c r="H6" s="1">
        <f aca="true" t="shared" si="4" ref="H6:H35">I6-I5</f>
        <v>7</v>
      </c>
      <c r="I6" s="1">
        <v>19</v>
      </c>
      <c r="J6" s="22">
        <f aca="true" t="shared" si="5" ref="J6:J35">IF($C6&lt;&gt;0,($C6-$D5)*H6/$D$2+I5,0)</f>
        <v>0</v>
      </c>
    </row>
    <row r="7" spans="1:10" ht="13.5" thickBot="1">
      <c r="A7" s="19">
        <v>2</v>
      </c>
      <c r="B7" s="1">
        <v>24</v>
      </c>
      <c r="C7" s="20">
        <f t="shared" si="1"/>
        <v>0</v>
      </c>
      <c r="D7" s="21">
        <f t="shared" si="0"/>
        <v>730</v>
      </c>
      <c r="E7" s="1">
        <f t="shared" si="2"/>
        <v>8</v>
      </c>
      <c r="F7" s="1">
        <v>38</v>
      </c>
      <c r="G7" s="22">
        <f t="shared" si="3"/>
        <v>0</v>
      </c>
      <c r="H7" s="1">
        <f t="shared" si="4"/>
        <v>8</v>
      </c>
      <c r="I7" s="1">
        <v>27</v>
      </c>
      <c r="J7" s="22">
        <f t="shared" si="5"/>
        <v>0</v>
      </c>
    </row>
    <row r="8" spans="1:10" ht="13.5" thickBot="1">
      <c r="A8" s="19">
        <v>2.5</v>
      </c>
      <c r="B8" s="1">
        <v>30</v>
      </c>
      <c r="C8" s="20">
        <f t="shared" si="1"/>
        <v>0</v>
      </c>
      <c r="D8" s="21">
        <f t="shared" si="0"/>
        <v>912.5</v>
      </c>
      <c r="E8" s="1">
        <f t="shared" si="2"/>
        <v>2</v>
      </c>
      <c r="F8" s="1">
        <v>40</v>
      </c>
      <c r="G8" s="22">
        <f t="shared" si="3"/>
        <v>0</v>
      </c>
      <c r="H8" s="1">
        <f t="shared" si="4"/>
        <v>2</v>
      </c>
      <c r="I8" s="1">
        <v>29</v>
      </c>
      <c r="J8" s="22">
        <f t="shared" si="5"/>
        <v>0</v>
      </c>
    </row>
    <row r="9" spans="1:10" ht="13.5" thickBot="1">
      <c r="A9" s="19">
        <v>3</v>
      </c>
      <c r="B9" s="1">
        <v>36</v>
      </c>
      <c r="C9" s="20">
        <f t="shared" si="1"/>
        <v>0</v>
      </c>
      <c r="D9" s="21">
        <f t="shared" si="0"/>
        <v>1095</v>
      </c>
      <c r="E9" s="1">
        <f t="shared" si="2"/>
        <v>1</v>
      </c>
      <c r="F9" s="1">
        <v>41</v>
      </c>
      <c r="G9" s="22">
        <f t="shared" si="3"/>
        <v>0</v>
      </c>
      <c r="H9" s="1">
        <f t="shared" si="4"/>
        <v>1</v>
      </c>
      <c r="I9" s="1">
        <v>30</v>
      </c>
      <c r="J9" s="22">
        <f t="shared" si="5"/>
        <v>0</v>
      </c>
    </row>
    <row r="10" spans="1:10" ht="13.5" thickBot="1">
      <c r="A10" s="19">
        <v>3.5</v>
      </c>
      <c r="B10" s="1">
        <v>42</v>
      </c>
      <c r="C10" s="20">
        <f t="shared" si="1"/>
        <v>0</v>
      </c>
      <c r="D10" s="21">
        <f t="shared" si="0"/>
        <v>1277.5</v>
      </c>
      <c r="E10" s="1">
        <f t="shared" si="2"/>
        <v>6</v>
      </c>
      <c r="F10" s="1">
        <v>47</v>
      </c>
      <c r="G10" s="22">
        <f t="shared" si="3"/>
        <v>0</v>
      </c>
      <c r="H10" s="1">
        <f t="shared" si="4"/>
        <v>5</v>
      </c>
      <c r="I10" s="1">
        <v>35</v>
      </c>
      <c r="J10" s="22">
        <f t="shared" si="5"/>
        <v>0</v>
      </c>
    </row>
    <row r="11" spans="1:10" ht="13.5" thickBot="1">
      <c r="A11" s="19">
        <v>4</v>
      </c>
      <c r="B11" s="1">
        <v>48</v>
      </c>
      <c r="C11" s="20">
        <f t="shared" si="1"/>
        <v>0</v>
      </c>
      <c r="D11" s="21">
        <f t="shared" si="0"/>
        <v>1460</v>
      </c>
      <c r="E11" s="1">
        <f t="shared" si="2"/>
        <v>5</v>
      </c>
      <c r="F11" s="1">
        <v>52</v>
      </c>
      <c r="G11" s="22">
        <f t="shared" si="3"/>
        <v>0</v>
      </c>
      <c r="H11" s="1">
        <f t="shared" si="4"/>
        <v>6</v>
      </c>
      <c r="I11" s="1">
        <v>41</v>
      </c>
      <c r="J11" s="22">
        <f t="shared" si="5"/>
        <v>0</v>
      </c>
    </row>
    <row r="12" spans="1:10" ht="13.5" thickBot="1">
      <c r="A12" s="19">
        <v>4.5</v>
      </c>
      <c r="B12" s="1">
        <v>54</v>
      </c>
      <c r="C12" s="20">
        <f t="shared" si="1"/>
        <v>0</v>
      </c>
      <c r="D12" s="21">
        <f t="shared" si="0"/>
        <v>1642.5</v>
      </c>
      <c r="E12" s="1">
        <f t="shared" si="2"/>
        <v>6</v>
      </c>
      <c r="F12" s="1">
        <v>58</v>
      </c>
      <c r="G12" s="22">
        <f t="shared" si="3"/>
        <v>0</v>
      </c>
      <c r="H12" s="1">
        <f t="shared" si="4"/>
        <v>6</v>
      </c>
      <c r="I12" s="1">
        <v>47</v>
      </c>
      <c r="J12" s="22">
        <f t="shared" si="5"/>
        <v>0</v>
      </c>
    </row>
    <row r="13" spans="1:10" ht="13.5" thickBot="1">
      <c r="A13" s="23">
        <v>5</v>
      </c>
      <c r="B13" s="24">
        <v>60</v>
      </c>
      <c r="C13" s="20">
        <f t="shared" si="1"/>
        <v>0</v>
      </c>
      <c r="D13" s="25">
        <f t="shared" si="0"/>
        <v>1825</v>
      </c>
      <c r="E13" s="1">
        <f t="shared" si="2"/>
        <v>5</v>
      </c>
      <c r="F13" s="24">
        <v>63</v>
      </c>
      <c r="G13" s="22">
        <f t="shared" si="3"/>
        <v>0</v>
      </c>
      <c r="H13" s="24">
        <f t="shared" si="4"/>
        <v>5</v>
      </c>
      <c r="I13" s="24">
        <v>52</v>
      </c>
      <c r="J13" s="22">
        <f t="shared" si="5"/>
        <v>0</v>
      </c>
    </row>
    <row r="14" spans="1:10" ht="13.5" thickBot="1">
      <c r="A14" s="26">
        <v>5.5</v>
      </c>
      <c r="B14" s="27">
        <v>66</v>
      </c>
      <c r="C14" s="20">
        <f t="shared" si="1"/>
        <v>0</v>
      </c>
      <c r="D14" s="28">
        <f t="shared" si="0"/>
        <v>2007.5</v>
      </c>
      <c r="E14" s="1">
        <f t="shared" si="2"/>
        <v>5</v>
      </c>
      <c r="F14" s="24">
        <v>68</v>
      </c>
      <c r="G14" s="22">
        <f t="shared" si="3"/>
        <v>0</v>
      </c>
      <c r="H14" s="24">
        <f t="shared" si="4"/>
        <v>5</v>
      </c>
      <c r="I14" s="24">
        <v>57</v>
      </c>
      <c r="J14" s="22">
        <f t="shared" si="5"/>
        <v>0</v>
      </c>
    </row>
    <row r="15" spans="1:10" ht="13.5" thickBot="1">
      <c r="A15" s="19">
        <v>6</v>
      </c>
      <c r="B15" s="1">
        <v>72</v>
      </c>
      <c r="C15" s="20">
        <f t="shared" si="1"/>
        <v>0</v>
      </c>
      <c r="D15" s="21">
        <f t="shared" si="0"/>
        <v>2190</v>
      </c>
      <c r="E15" s="1">
        <f t="shared" si="2"/>
        <v>3</v>
      </c>
      <c r="F15" s="24">
        <v>71</v>
      </c>
      <c r="G15" s="22">
        <f t="shared" si="3"/>
        <v>0</v>
      </c>
      <c r="H15" s="1">
        <f t="shared" si="4"/>
        <v>3</v>
      </c>
      <c r="I15" s="24">
        <v>60</v>
      </c>
      <c r="J15" s="22">
        <f t="shared" si="5"/>
        <v>0</v>
      </c>
    </row>
    <row r="16" spans="1:10" ht="13.5" thickBot="1">
      <c r="A16" s="19">
        <v>6.5</v>
      </c>
      <c r="B16" s="1">
        <v>78</v>
      </c>
      <c r="C16" s="20">
        <f t="shared" si="1"/>
        <v>0</v>
      </c>
      <c r="D16" s="21">
        <f t="shared" si="0"/>
        <v>2372.5</v>
      </c>
      <c r="E16" s="1">
        <f t="shared" si="2"/>
        <v>0</v>
      </c>
      <c r="F16" s="24">
        <v>71</v>
      </c>
      <c r="G16" s="22">
        <f t="shared" si="3"/>
        <v>0</v>
      </c>
      <c r="H16" s="24">
        <f t="shared" si="4"/>
        <v>0</v>
      </c>
      <c r="I16" s="24">
        <v>60</v>
      </c>
      <c r="J16" s="22">
        <f t="shared" si="5"/>
        <v>0</v>
      </c>
    </row>
    <row r="17" spans="1:10" ht="13.5" thickBot="1">
      <c r="A17" s="19">
        <v>7</v>
      </c>
      <c r="B17" s="1">
        <v>84</v>
      </c>
      <c r="C17" s="20">
        <f t="shared" si="1"/>
        <v>0</v>
      </c>
      <c r="D17" s="21">
        <f t="shared" si="0"/>
        <v>2555</v>
      </c>
      <c r="E17" s="29">
        <f t="shared" si="2"/>
        <v>1</v>
      </c>
      <c r="F17" s="29">
        <v>72</v>
      </c>
      <c r="G17" s="22">
        <f t="shared" si="3"/>
        <v>0</v>
      </c>
      <c r="H17" s="24">
        <f t="shared" si="4"/>
        <v>0</v>
      </c>
      <c r="I17" s="29">
        <v>60</v>
      </c>
      <c r="J17" s="22">
        <f t="shared" si="5"/>
        <v>0</v>
      </c>
    </row>
    <row r="18" spans="1:10" ht="13.5" thickBot="1">
      <c r="A18" s="19">
        <v>7.5</v>
      </c>
      <c r="B18" s="1">
        <v>90</v>
      </c>
      <c r="C18" s="20">
        <f t="shared" si="1"/>
        <v>0</v>
      </c>
      <c r="D18" s="21">
        <f t="shared" si="0"/>
        <v>2737.5</v>
      </c>
      <c r="E18" s="29">
        <f t="shared" si="2"/>
        <v>0</v>
      </c>
      <c r="F18" s="29">
        <v>72</v>
      </c>
      <c r="G18" s="22">
        <f t="shared" si="3"/>
        <v>0</v>
      </c>
      <c r="H18" s="1">
        <f t="shared" si="4"/>
        <v>1</v>
      </c>
      <c r="I18" s="29">
        <v>61</v>
      </c>
      <c r="J18" s="22">
        <f t="shared" si="5"/>
        <v>0</v>
      </c>
    </row>
    <row r="19" spans="1:10" ht="13.5" thickBot="1">
      <c r="A19" s="19">
        <v>8</v>
      </c>
      <c r="B19" s="1">
        <v>96</v>
      </c>
      <c r="C19" s="20">
        <f t="shared" si="1"/>
        <v>0</v>
      </c>
      <c r="D19" s="21">
        <f t="shared" si="0"/>
        <v>2920</v>
      </c>
      <c r="E19" s="29">
        <f t="shared" si="2"/>
        <v>0</v>
      </c>
      <c r="F19" s="29">
        <v>72</v>
      </c>
      <c r="G19" s="22">
        <f t="shared" si="3"/>
        <v>0</v>
      </c>
      <c r="H19" s="24">
        <f t="shared" si="4"/>
        <v>0</v>
      </c>
      <c r="I19" s="29">
        <v>61</v>
      </c>
      <c r="J19" s="22">
        <f t="shared" si="5"/>
        <v>0</v>
      </c>
    </row>
    <row r="20" spans="1:10" ht="13.5" thickBot="1">
      <c r="A20" s="19">
        <v>8.5</v>
      </c>
      <c r="B20" s="1">
        <v>102</v>
      </c>
      <c r="C20" s="20">
        <f t="shared" si="1"/>
        <v>0</v>
      </c>
      <c r="D20" s="21">
        <f t="shared" si="0"/>
        <v>3102.5</v>
      </c>
      <c r="E20" s="29">
        <f t="shared" si="2"/>
        <v>2</v>
      </c>
      <c r="F20" s="29">
        <v>74</v>
      </c>
      <c r="G20" s="22">
        <f t="shared" si="3"/>
        <v>0</v>
      </c>
      <c r="H20" s="24">
        <f t="shared" si="4"/>
        <v>1</v>
      </c>
      <c r="I20" s="29">
        <v>62</v>
      </c>
      <c r="J20" s="22">
        <f t="shared" si="5"/>
        <v>0</v>
      </c>
    </row>
    <row r="21" spans="1:10" ht="13.5" thickBot="1">
      <c r="A21" s="19">
        <v>9</v>
      </c>
      <c r="B21" s="1">
        <v>108</v>
      </c>
      <c r="C21" s="20">
        <f t="shared" si="1"/>
        <v>0</v>
      </c>
      <c r="D21" s="21">
        <f t="shared" si="0"/>
        <v>3285</v>
      </c>
      <c r="E21" s="29">
        <f t="shared" si="2"/>
        <v>2</v>
      </c>
      <c r="F21" s="29">
        <v>76</v>
      </c>
      <c r="G21" s="22">
        <f t="shared" si="3"/>
        <v>0</v>
      </c>
      <c r="H21" s="1">
        <f t="shared" si="4"/>
        <v>2</v>
      </c>
      <c r="I21" s="29">
        <v>64</v>
      </c>
      <c r="J21" s="22">
        <f t="shared" si="5"/>
        <v>0</v>
      </c>
    </row>
    <row r="22" spans="1:10" ht="13.5" thickBot="1">
      <c r="A22" s="19">
        <v>9.5</v>
      </c>
      <c r="B22" s="1">
        <v>114</v>
      </c>
      <c r="C22" s="20">
        <f t="shared" si="1"/>
        <v>0</v>
      </c>
      <c r="D22" s="21">
        <f t="shared" si="0"/>
        <v>3467.5</v>
      </c>
      <c r="E22" s="29">
        <f t="shared" si="2"/>
        <v>2</v>
      </c>
      <c r="F22" s="29">
        <v>78</v>
      </c>
      <c r="G22" s="22">
        <f t="shared" si="3"/>
        <v>0</v>
      </c>
      <c r="H22" s="24">
        <f t="shared" si="4"/>
        <v>3</v>
      </c>
      <c r="I22" s="29">
        <v>67</v>
      </c>
      <c r="J22" s="22">
        <f t="shared" si="5"/>
        <v>0</v>
      </c>
    </row>
    <row r="23" spans="1:10" ht="13.5" thickBot="1">
      <c r="A23" s="19">
        <v>10</v>
      </c>
      <c r="B23" s="1">
        <v>120</v>
      </c>
      <c r="C23" s="20">
        <f t="shared" si="1"/>
        <v>0</v>
      </c>
      <c r="D23" s="21">
        <f t="shared" si="0"/>
        <v>3650</v>
      </c>
      <c r="E23" s="29">
        <f t="shared" si="2"/>
        <v>2</v>
      </c>
      <c r="F23" s="29">
        <v>80</v>
      </c>
      <c r="G23" s="22">
        <f t="shared" si="3"/>
        <v>0</v>
      </c>
      <c r="H23" s="24">
        <f t="shared" si="4"/>
        <v>2</v>
      </c>
      <c r="I23" s="29">
        <v>69</v>
      </c>
      <c r="J23" s="22">
        <f t="shared" si="5"/>
        <v>0</v>
      </c>
    </row>
    <row r="24" spans="1:10" ht="13.5" thickBot="1">
      <c r="A24" s="19">
        <v>10.5</v>
      </c>
      <c r="B24" s="1">
        <v>126</v>
      </c>
      <c r="C24" s="20">
        <f t="shared" si="1"/>
        <v>0</v>
      </c>
      <c r="D24" s="21">
        <f t="shared" si="0"/>
        <v>3832.5</v>
      </c>
      <c r="E24" s="29">
        <f t="shared" si="2"/>
        <v>3</v>
      </c>
      <c r="F24" s="29">
        <v>83</v>
      </c>
      <c r="G24" s="22">
        <f t="shared" si="3"/>
        <v>0</v>
      </c>
      <c r="H24" s="1">
        <f t="shared" si="4"/>
        <v>2</v>
      </c>
      <c r="I24" s="29">
        <v>71</v>
      </c>
      <c r="J24" s="22">
        <f t="shared" si="5"/>
        <v>0</v>
      </c>
    </row>
    <row r="25" spans="1:10" ht="13.5" thickBot="1">
      <c r="A25" s="19">
        <v>11</v>
      </c>
      <c r="B25" s="1">
        <v>132</v>
      </c>
      <c r="C25" s="20">
        <f t="shared" si="1"/>
        <v>0</v>
      </c>
      <c r="D25" s="21">
        <f t="shared" si="0"/>
        <v>4015</v>
      </c>
      <c r="E25" s="29">
        <f t="shared" si="2"/>
        <v>2</v>
      </c>
      <c r="F25" s="29">
        <v>85</v>
      </c>
      <c r="G25" s="22">
        <f t="shared" si="3"/>
        <v>0</v>
      </c>
      <c r="H25" s="24">
        <f t="shared" si="4"/>
        <v>3</v>
      </c>
      <c r="I25" s="29">
        <v>74</v>
      </c>
      <c r="J25" s="22">
        <f t="shared" si="5"/>
        <v>0</v>
      </c>
    </row>
    <row r="26" spans="1:10" ht="13.5" thickBot="1">
      <c r="A26" s="19">
        <v>11.5</v>
      </c>
      <c r="B26" s="1">
        <v>138</v>
      </c>
      <c r="C26" s="20">
        <f t="shared" si="1"/>
        <v>0</v>
      </c>
      <c r="D26" s="21">
        <f t="shared" si="0"/>
        <v>4197.5</v>
      </c>
      <c r="E26" s="29">
        <f t="shared" si="2"/>
        <v>2</v>
      </c>
      <c r="F26" s="29">
        <v>87</v>
      </c>
      <c r="G26" s="22">
        <f t="shared" si="3"/>
        <v>0</v>
      </c>
      <c r="H26" s="24">
        <f t="shared" si="4"/>
        <v>2</v>
      </c>
      <c r="I26" s="29">
        <v>76</v>
      </c>
      <c r="J26" s="22">
        <f t="shared" si="5"/>
        <v>0</v>
      </c>
    </row>
    <row r="27" spans="1:10" ht="13.5" thickBot="1">
      <c r="A27" s="19">
        <v>12</v>
      </c>
      <c r="B27" s="1">
        <v>144</v>
      </c>
      <c r="C27" s="20">
        <f t="shared" si="1"/>
        <v>0</v>
      </c>
      <c r="D27" s="21">
        <f t="shared" si="0"/>
        <v>4380</v>
      </c>
      <c r="E27" s="29">
        <f t="shared" si="2"/>
        <v>3</v>
      </c>
      <c r="F27" s="29">
        <v>90</v>
      </c>
      <c r="G27" s="22">
        <f t="shared" si="3"/>
        <v>0</v>
      </c>
      <c r="H27" s="1">
        <f t="shared" si="4"/>
        <v>2</v>
      </c>
      <c r="I27" s="29">
        <v>78</v>
      </c>
      <c r="J27" s="22">
        <f t="shared" si="5"/>
        <v>0</v>
      </c>
    </row>
    <row r="28" spans="1:10" ht="13.5" thickBot="1">
      <c r="A28" s="19">
        <v>12.5</v>
      </c>
      <c r="B28" s="1">
        <v>150</v>
      </c>
      <c r="C28" s="20">
        <f t="shared" si="1"/>
        <v>0</v>
      </c>
      <c r="D28" s="21">
        <f t="shared" si="0"/>
        <v>4562.5</v>
      </c>
      <c r="E28" s="29">
        <f t="shared" si="2"/>
        <v>2</v>
      </c>
      <c r="F28" s="29">
        <v>92</v>
      </c>
      <c r="G28" s="22">
        <f t="shared" si="3"/>
        <v>0</v>
      </c>
      <c r="H28" s="24">
        <f t="shared" si="4"/>
        <v>2</v>
      </c>
      <c r="I28" s="29">
        <v>80</v>
      </c>
      <c r="J28" s="22">
        <f t="shared" si="5"/>
        <v>0</v>
      </c>
    </row>
    <row r="29" spans="1:10" ht="13.5" thickBot="1">
      <c r="A29" s="19">
        <v>13</v>
      </c>
      <c r="B29" s="1">
        <v>156</v>
      </c>
      <c r="C29" s="20">
        <f t="shared" si="1"/>
        <v>0</v>
      </c>
      <c r="D29" s="21">
        <f t="shared" si="0"/>
        <v>4745</v>
      </c>
      <c r="E29" s="29">
        <f t="shared" si="2"/>
        <v>2</v>
      </c>
      <c r="F29" s="29">
        <v>94</v>
      </c>
      <c r="G29" s="22">
        <f t="shared" si="3"/>
        <v>0</v>
      </c>
      <c r="H29" s="24">
        <f t="shared" si="4"/>
        <v>3</v>
      </c>
      <c r="I29" s="29">
        <v>83</v>
      </c>
      <c r="J29" s="22">
        <f t="shared" si="5"/>
        <v>0</v>
      </c>
    </row>
    <row r="30" spans="1:10" ht="13.5" thickBot="1">
      <c r="A30" s="19">
        <v>13.5</v>
      </c>
      <c r="B30" s="1">
        <v>162</v>
      </c>
      <c r="C30" s="20">
        <f t="shared" si="1"/>
        <v>0</v>
      </c>
      <c r="D30" s="21">
        <f t="shared" si="0"/>
        <v>4927.5</v>
      </c>
      <c r="E30" s="29">
        <f t="shared" si="2"/>
        <v>1</v>
      </c>
      <c r="F30" s="29">
        <v>95</v>
      </c>
      <c r="G30" s="22">
        <f t="shared" si="3"/>
        <v>0</v>
      </c>
      <c r="H30" s="1">
        <f t="shared" si="4"/>
        <v>2</v>
      </c>
      <c r="I30" s="29">
        <v>85</v>
      </c>
      <c r="J30" s="22">
        <f t="shared" si="5"/>
        <v>0</v>
      </c>
    </row>
    <row r="31" spans="1:10" ht="13.5" thickBot="1">
      <c r="A31" s="19">
        <v>14</v>
      </c>
      <c r="B31" s="1">
        <v>168</v>
      </c>
      <c r="C31" s="20">
        <f t="shared" si="1"/>
        <v>0</v>
      </c>
      <c r="D31" s="21">
        <f t="shared" si="0"/>
        <v>5110</v>
      </c>
      <c r="E31" s="29"/>
      <c r="F31" s="29"/>
      <c r="G31" s="22">
        <f>IF($C31&lt;&gt;0,95,0)</f>
        <v>0</v>
      </c>
      <c r="H31" s="24">
        <f t="shared" si="4"/>
        <v>2</v>
      </c>
      <c r="I31" s="29">
        <v>87</v>
      </c>
      <c r="J31" s="22">
        <f t="shared" si="5"/>
        <v>0</v>
      </c>
    </row>
    <row r="32" spans="1:10" ht="13.5" thickBot="1">
      <c r="A32" s="19">
        <v>14.5</v>
      </c>
      <c r="B32" s="1">
        <v>174</v>
      </c>
      <c r="C32" s="20">
        <f t="shared" si="1"/>
        <v>0</v>
      </c>
      <c r="D32" s="21">
        <f t="shared" si="0"/>
        <v>5292.5</v>
      </c>
      <c r="E32" s="24"/>
      <c r="F32" s="29"/>
      <c r="G32" s="22">
        <f>IF($C32&lt;&gt;0,95,0)</f>
        <v>0</v>
      </c>
      <c r="H32" s="24">
        <f t="shared" si="4"/>
        <v>3</v>
      </c>
      <c r="I32" s="29">
        <v>90</v>
      </c>
      <c r="J32" s="22">
        <f t="shared" si="5"/>
        <v>0</v>
      </c>
    </row>
    <row r="33" spans="1:10" ht="13.5" thickBot="1">
      <c r="A33" s="19">
        <v>15</v>
      </c>
      <c r="B33" s="1">
        <v>180</v>
      </c>
      <c r="C33" s="20">
        <f t="shared" si="1"/>
        <v>0</v>
      </c>
      <c r="D33" s="21">
        <f t="shared" si="0"/>
        <v>5475</v>
      </c>
      <c r="F33" s="29"/>
      <c r="G33" s="22">
        <f>IF($C33&lt;&gt;0,95,0)</f>
        <v>0</v>
      </c>
      <c r="H33" s="1">
        <f t="shared" si="4"/>
        <v>2</v>
      </c>
      <c r="I33" s="29">
        <v>92</v>
      </c>
      <c r="J33" s="22">
        <f t="shared" si="5"/>
        <v>0</v>
      </c>
    </row>
    <row r="34" spans="1:10" ht="13.5" thickBot="1">
      <c r="A34" s="19">
        <v>15.5</v>
      </c>
      <c r="B34" s="1">
        <v>186</v>
      </c>
      <c r="C34" s="20">
        <f t="shared" si="1"/>
        <v>0</v>
      </c>
      <c r="D34" s="21">
        <f t="shared" si="0"/>
        <v>5657.5</v>
      </c>
      <c r="G34" s="22">
        <f>IF($C34&lt;&gt;0,95,0)</f>
        <v>0</v>
      </c>
      <c r="H34" s="24">
        <f t="shared" si="4"/>
        <v>2</v>
      </c>
      <c r="I34" s="29">
        <v>94</v>
      </c>
      <c r="J34" s="22">
        <f t="shared" si="5"/>
        <v>0</v>
      </c>
    </row>
    <row r="35" spans="1:10" ht="13.5" thickBot="1">
      <c r="A35" s="19">
        <v>16</v>
      </c>
      <c r="B35" s="1">
        <v>192</v>
      </c>
      <c r="C35" s="20">
        <f t="shared" si="1"/>
        <v>0</v>
      </c>
      <c r="D35" s="21">
        <f t="shared" si="0"/>
        <v>5840</v>
      </c>
      <c r="G35" s="22">
        <f aca="true" t="shared" si="6" ref="G35:G63">IF($C35&lt;&gt;0,95,0)</f>
        <v>0</v>
      </c>
      <c r="H35" s="24">
        <f t="shared" si="4"/>
        <v>1</v>
      </c>
      <c r="I35" s="29">
        <v>95</v>
      </c>
      <c r="J35" s="22">
        <f t="shared" si="5"/>
        <v>0</v>
      </c>
    </row>
    <row r="36" spans="1:10" ht="13.5" thickBot="1">
      <c r="A36" s="19">
        <v>16.5</v>
      </c>
      <c r="B36" s="1">
        <v>198</v>
      </c>
      <c r="C36" s="20">
        <f t="shared" si="1"/>
        <v>0</v>
      </c>
      <c r="D36" s="21">
        <f t="shared" si="0"/>
        <v>6022.5</v>
      </c>
      <c r="G36" s="22">
        <f t="shared" si="6"/>
        <v>0</v>
      </c>
      <c r="I36" s="29"/>
      <c r="J36" s="22">
        <f aca="true" t="shared" si="7" ref="J36:J63">IF($C36&lt;&gt;0,95,0)</f>
        <v>0</v>
      </c>
    </row>
    <row r="37" spans="1:10" ht="13.5" thickBot="1">
      <c r="A37" s="19">
        <v>17</v>
      </c>
      <c r="B37" s="1">
        <v>204</v>
      </c>
      <c r="C37" s="20">
        <f t="shared" si="1"/>
        <v>0</v>
      </c>
      <c r="D37" s="21">
        <f t="shared" si="0"/>
        <v>6205</v>
      </c>
      <c r="G37" s="22">
        <f t="shared" si="6"/>
        <v>0</v>
      </c>
      <c r="I37" s="29"/>
      <c r="J37" s="22">
        <f t="shared" si="7"/>
        <v>0</v>
      </c>
    </row>
    <row r="38" spans="1:10" ht="13.5" thickBot="1">
      <c r="A38" s="19">
        <v>17.5</v>
      </c>
      <c r="B38" s="1">
        <v>210</v>
      </c>
      <c r="C38" s="20">
        <f t="shared" si="1"/>
        <v>0</v>
      </c>
      <c r="D38" s="21">
        <f t="shared" si="0"/>
        <v>6387.5</v>
      </c>
      <c r="G38" s="22">
        <f t="shared" si="6"/>
        <v>0</v>
      </c>
      <c r="I38" s="29"/>
      <c r="J38" s="22">
        <f t="shared" si="7"/>
        <v>0</v>
      </c>
    </row>
    <row r="39" spans="1:10" ht="13.5" thickBot="1">
      <c r="A39" s="19">
        <v>18</v>
      </c>
      <c r="B39" s="1">
        <v>216</v>
      </c>
      <c r="C39" s="20">
        <f t="shared" si="1"/>
        <v>0</v>
      </c>
      <c r="D39" s="21">
        <f t="shared" si="0"/>
        <v>6570</v>
      </c>
      <c r="G39" s="22">
        <f t="shared" si="6"/>
        <v>0</v>
      </c>
      <c r="I39" s="29"/>
      <c r="J39" s="22">
        <f t="shared" si="7"/>
        <v>0</v>
      </c>
    </row>
    <row r="40" spans="1:10" ht="13.5" thickBot="1">
      <c r="A40" s="19">
        <v>18.5</v>
      </c>
      <c r="B40" s="1">
        <v>222</v>
      </c>
      <c r="C40" s="20">
        <f t="shared" si="1"/>
        <v>0</v>
      </c>
      <c r="D40" s="21">
        <f t="shared" si="0"/>
        <v>6752.5</v>
      </c>
      <c r="G40" s="22">
        <f t="shared" si="6"/>
        <v>0</v>
      </c>
      <c r="J40" s="22">
        <f t="shared" si="7"/>
        <v>0</v>
      </c>
    </row>
    <row r="41" spans="1:10" ht="13.5" thickBot="1">
      <c r="A41" s="19">
        <v>19</v>
      </c>
      <c r="B41" s="1">
        <v>228</v>
      </c>
      <c r="C41" s="20">
        <f t="shared" si="1"/>
        <v>0</v>
      </c>
      <c r="D41" s="21">
        <f t="shared" si="0"/>
        <v>6935</v>
      </c>
      <c r="G41" s="22">
        <f t="shared" si="6"/>
        <v>0</v>
      </c>
      <c r="J41" s="22">
        <f t="shared" si="7"/>
        <v>0</v>
      </c>
    </row>
    <row r="42" spans="1:10" ht="13.5" thickBot="1">
      <c r="A42" s="19">
        <v>19.5</v>
      </c>
      <c r="B42" s="1">
        <v>234</v>
      </c>
      <c r="C42" s="20">
        <f t="shared" si="1"/>
        <v>0</v>
      </c>
      <c r="D42" s="21">
        <f t="shared" si="0"/>
        <v>7117.5</v>
      </c>
      <c r="G42" s="22">
        <f t="shared" si="6"/>
        <v>0</v>
      </c>
      <c r="J42" s="22">
        <f t="shared" si="7"/>
        <v>0</v>
      </c>
    </row>
    <row r="43" spans="1:10" ht="13.5" thickBot="1">
      <c r="A43" s="19">
        <v>20</v>
      </c>
      <c r="B43" s="1">
        <v>240</v>
      </c>
      <c r="C43" s="20">
        <f t="shared" si="1"/>
        <v>0</v>
      </c>
      <c r="D43" s="21">
        <f t="shared" si="0"/>
        <v>7300</v>
      </c>
      <c r="G43" s="22">
        <f t="shared" si="6"/>
        <v>0</v>
      </c>
      <c r="J43" s="22">
        <f t="shared" si="7"/>
        <v>0</v>
      </c>
    </row>
    <row r="44" spans="1:10" ht="13.5" thickBot="1">
      <c r="A44" s="19">
        <v>20.5</v>
      </c>
      <c r="B44" s="1">
        <v>246</v>
      </c>
      <c r="C44" s="20">
        <f t="shared" si="1"/>
        <v>0</v>
      </c>
      <c r="D44" s="21">
        <f t="shared" si="0"/>
        <v>7482.5</v>
      </c>
      <c r="G44" s="22">
        <f t="shared" si="6"/>
        <v>0</v>
      </c>
      <c r="J44" s="22">
        <f t="shared" si="7"/>
        <v>0</v>
      </c>
    </row>
    <row r="45" spans="1:10" ht="13.5" thickBot="1">
      <c r="A45" s="19">
        <v>21</v>
      </c>
      <c r="B45" s="1">
        <v>252</v>
      </c>
      <c r="C45" s="20">
        <f t="shared" si="1"/>
        <v>0</v>
      </c>
      <c r="D45" s="21">
        <f t="shared" si="0"/>
        <v>7665</v>
      </c>
      <c r="G45" s="22">
        <f t="shared" si="6"/>
        <v>0</v>
      </c>
      <c r="J45" s="22">
        <f t="shared" si="7"/>
        <v>0</v>
      </c>
    </row>
    <row r="46" spans="1:10" ht="13.5" thickBot="1">
      <c r="A46" s="19">
        <v>21.5</v>
      </c>
      <c r="B46" s="1">
        <v>258</v>
      </c>
      <c r="C46" s="20">
        <f t="shared" si="1"/>
        <v>0</v>
      </c>
      <c r="D46" s="21">
        <f t="shared" si="0"/>
        <v>7847.5</v>
      </c>
      <c r="G46" s="22">
        <f t="shared" si="6"/>
        <v>0</v>
      </c>
      <c r="J46" s="22">
        <f t="shared" si="7"/>
        <v>0</v>
      </c>
    </row>
    <row r="47" spans="1:10" ht="13.5" thickBot="1">
      <c r="A47" s="19">
        <v>22</v>
      </c>
      <c r="B47" s="1">
        <v>264</v>
      </c>
      <c r="C47" s="20">
        <f t="shared" si="1"/>
        <v>0</v>
      </c>
      <c r="D47" s="21">
        <f t="shared" si="0"/>
        <v>8030</v>
      </c>
      <c r="G47" s="22">
        <f t="shared" si="6"/>
        <v>0</v>
      </c>
      <c r="J47" s="22">
        <f t="shared" si="7"/>
        <v>0</v>
      </c>
    </row>
    <row r="48" spans="1:10" ht="13.5" thickBot="1">
      <c r="A48" s="19">
        <v>22.5</v>
      </c>
      <c r="B48" s="1">
        <v>270</v>
      </c>
      <c r="C48" s="20">
        <f t="shared" si="1"/>
        <v>0</v>
      </c>
      <c r="D48" s="21">
        <f t="shared" si="0"/>
        <v>8212.5</v>
      </c>
      <c r="G48" s="22">
        <f t="shared" si="6"/>
        <v>0</v>
      </c>
      <c r="J48" s="22">
        <f t="shared" si="7"/>
        <v>0</v>
      </c>
    </row>
    <row r="49" spans="1:10" ht="13.5" thickBot="1">
      <c r="A49" s="19">
        <v>23</v>
      </c>
      <c r="B49" s="1">
        <v>276</v>
      </c>
      <c r="C49" s="20">
        <f t="shared" si="1"/>
        <v>0</v>
      </c>
      <c r="D49" s="21">
        <f t="shared" si="0"/>
        <v>8395</v>
      </c>
      <c r="G49" s="22">
        <f t="shared" si="6"/>
        <v>0</v>
      </c>
      <c r="J49" s="22">
        <f t="shared" si="7"/>
        <v>0</v>
      </c>
    </row>
    <row r="50" spans="1:10" ht="13.5" thickBot="1">
      <c r="A50" s="19">
        <v>23.5</v>
      </c>
      <c r="B50" s="1">
        <v>282</v>
      </c>
      <c r="C50" s="20">
        <f t="shared" si="1"/>
        <v>0</v>
      </c>
      <c r="D50" s="21">
        <f t="shared" si="0"/>
        <v>8577.5</v>
      </c>
      <c r="G50" s="22">
        <f t="shared" si="6"/>
        <v>0</v>
      </c>
      <c r="J50" s="22">
        <f t="shared" si="7"/>
        <v>0</v>
      </c>
    </row>
    <row r="51" spans="1:10" ht="13.5" thickBot="1">
      <c r="A51" s="19">
        <v>24</v>
      </c>
      <c r="B51" s="1">
        <v>288</v>
      </c>
      <c r="C51" s="20">
        <f t="shared" si="1"/>
        <v>0</v>
      </c>
      <c r="D51" s="21">
        <f t="shared" si="0"/>
        <v>8760</v>
      </c>
      <c r="G51" s="22">
        <f t="shared" si="6"/>
        <v>0</v>
      </c>
      <c r="J51" s="22">
        <f t="shared" si="7"/>
        <v>0</v>
      </c>
    </row>
    <row r="52" spans="1:10" ht="13.5" thickBot="1">
      <c r="A52" s="19">
        <v>24.5</v>
      </c>
      <c r="B52" s="1">
        <v>294</v>
      </c>
      <c r="C52" s="20">
        <f t="shared" si="1"/>
        <v>0</v>
      </c>
      <c r="D52" s="21">
        <f t="shared" si="0"/>
        <v>8942.5</v>
      </c>
      <c r="G52" s="22">
        <f t="shared" si="6"/>
        <v>0</v>
      </c>
      <c r="J52" s="22">
        <f t="shared" si="7"/>
        <v>0</v>
      </c>
    </row>
    <row r="53" spans="1:10" ht="13.5" thickBot="1">
      <c r="A53" s="19">
        <v>25</v>
      </c>
      <c r="B53" s="1">
        <v>300</v>
      </c>
      <c r="C53" s="20">
        <f t="shared" si="1"/>
        <v>0</v>
      </c>
      <c r="D53" s="21">
        <f t="shared" si="0"/>
        <v>9125</v>
      </c>
      <c r="G53" s="22">
        <f t="shared" si="6"/>
        <v>0</v>
      </c>
      <c r="J53" s="22">
        <f t="shared" si="7"/>
        <v>0</v>
      </c>
    </row>
    <row r="54" spans="1:10" ht="13.5" thickBot="1">
      <c r="A54" s="19">
        <v>25.5</v>
      </c>
      <c r="B54" s="1">
        <v>306</v>
      </c>
      <c r="C54" s="20">
        <f t="shared" si="1"/>
        <v>0</v>
      </c>
      <c r="D54" s="21">
        <f t="shared" si="0"/>
        <v>9307.5</v>
      </c>
      <c r="G54" s="22">
        <f t="shared" si="6"/>
        <v>0</v>
      </c>
      <c r="J54" s="22">
        <f t="shared" si="7"/>
        <v>0</v>
      </c>
    </row>
    <row r="55" spans="1:10" ht="13.5" thickBot="1">
      <c r="A55" s="19">
        <v>26</v>
      </c>
      <c r="B55" s="1">
        <v>312</v>
      </c>
      <c r="C55" s="20">
        <f t="shared" si="1"/>
        <v>0</v>
      </c>
      <c r="D55" s="21">
        <f t="shared" si="0"/>
        <v>9490</v>
      </c>
      <c r="G55" s="22">
        <f t="shared" si="6"/>
        <v>0</v>
      </c>
      <c r="J55" s="22">
        <f t="shared" si="7"/>
        <v>0</v>
      </c>
    </row>
    <row r="56" spans="1:10" ht="13.5" thickBot="1">
      <c r="A56" s="19">
        <v>26.5</v>
      </c>
      <c r="B56" s="1">
        <v>318</v>
      </c>
      <c r="C56" s="20">
        <f t="shared" si="1"/>
        <v>0</v>
      </c>
      <c r="D56" s="21">
        <f t="shared" si="0"/>
        <v>9672.5</v>
      </c>
      <c r="G56" s="22">
        <f t="shared" si="6"/>
        <v>0</v>
      </c>
      <c r="J56" s="22">
        <f t="shared" si="7"/>
        <v>0</v>
      </c>
    </row>
    <row r="57" spans="1:10" ht="13.5" thickBot="1">
      <c r="A57" s="19">
        <v>27</v>
      </c>
      <c r="B57" s="1">
        <v>324</v>
      </c>
      <c r="C57" s="20">
        <f t="shared" si="1"/>
        <v>0</v>
      </c>
      <c r="D57" s="21">
        <f t="shared" si="0"/>
        <v>9855</v>
      </c>
      <c r="G57" s="22">
        <f t="shared" si="6"/>
        <v>0</v>
      </c>
      <c r="J57" s="22">
        <f t="shared" si="7"/>
        <v>0</v>
      </c>
    </row>
    <row r="58" spans="1:10" ht="13.5" thickBot="1">
      <c r="A58" s="19">
        <v>27.5</v>
      </c>
      <c r="B58" s="1">
        <v>330</v>
      </c>
      <c r="C58" s="20">
        <f t="shared" si="1"/>
        <v>0</v>
      </c>
      <c r="D58" s="21">
        <f t="shared" si="0"/>
        <v>10037.5</v>
      </c>
      <c r="G58" s="22">
        <f t="shared" si="6"/>
        <v>0</v>
      </c>
      <c r="J58" s="22">
        <f t="shared" si="7"/>
        <v>0</v>
      </c>
    </row>
    <row r="59" spans="1:10" ht="13.5" thickBot="1">
      <c r="A59" s="19">
        <v>28</v>
      </c>
      <c r="B59" s="1">
        <v>336</v>
      </c>
      <c r="C59" s="20">
        <f t="shared" si="1"/>
        <v>0</v>
      </c>
      <c r="D59" s="21">
        <f t="shared" si="0"/>
        <v>10220</v>
      </c>
      <c r="G59" s="22">
        <f t="shared" si="6"/>
        <v>0</v>
      </c>
      <c r="J59" s="22">
        <f t="shared" si="7"/>
        <v>0</v>
      </c>
    </row>
    <row r="60" spans="1:10" ht="13.5" thickBot="1">
      <c r="A60" s="19">
        <v>28.5</v>
      </c>
      <c r="B60" s="1">
        <v>342</v>
      </c>
      <c r="C60" s="20">
        <f t="shared" si="1"/>
        <v>0</v>
      </c>
      <c r="D60" s="21">
        <f t="shared" si="0"/>
        <v>10402.5</v>
      </c>
      <c r="G60" s="22">
        <f t="shared" si="6"/>
        <v>0</v>
      </c>
      <c r="J60" s="22">
        <f t="shared" si="7"/>
        <v>0</v>
      </c>
    </row>
    <row r="61" spans="1:10" ht="13.5" thickBot="1">
      <c r="A61" s="19">
        <v>29</v>
      </c>
      <c r="B61" s="1">
        <v>348</v>
      </c>
      <c r="C61" s="20">
        <f t="shared" si="1"/>
        <v>0</v>
      </c>
      <c r="D61" s="21">
        <f t="shared" si="0"/>
        <v>10585</v>
      </c>
      <c r="G61" s="22">
        <f t="shared" si="6"/>
        <v>0</v>
      </c>
      <c r="J61" s="22">
        <f t="shared" si="7"/>
        <v>0</v>
      </c>
    </row>
    <row r="62" spans="1:10" ht="13.5" thickBot="1">
      <c r="A62" s="19">
        <v>29.5</v>
      </c>
      <c r="B62" s="1">
        <v>354</v>
      </c>
      <c r="C62" s="20">
        <v>0</v>
      </c>
      <c r="D62" s="21">
        <f>B62/12*$D$1</f>
        <v>10767.5</v>
      </c>
      <c r="G62" s="22">
        <f t="shared" si="6"/>
        <v>0</v>
      </c>
      <c r="J62" s="22">
        <f t="shared" si="7"/>
        <v>0</v>
      </c>
    </row>
    <row r="63" spans="1:10" ht="13.5" thickBot="1">
      <c r="A63" s="19">
        <v>30</v>
      </c>
      <c r="B63" s="1">
        <v>360</v>
      </c>
      <c r="C63" s="20">
        <f>IF(AND($C$3&gt;D62,$C$3&lt;=D63),$C$3,0)</f>
        <v>0</v>
      </c>
      <c r="D63" s="21">
        <f>B63/12*$D$1</f>
        <v>10950</v>
      </c>
      <c r="G63" s="22">
        <f t="shared" si="6"/>
        <v>0</v>
      </c>
      <c r="J63" s="22">
        <f t="shared" si="7"/>
        <v>0</v>
      </c>
    </row>
    <row r="65" spans="3:4" ht="12.75">
      <c r="C65" s="87" t="s">
        <v>9</v>
      </c>
      <c r="D65" s="88"/>
    </row>
    <row r="66" spans="3:4" ht="12.75">
      <c r="C66" s="87" t="s">
        <v>10</v>
      </c>
      <c r="D66" s="88" t="s">
        <v>0</v>
      </c>
    </row>
    <row r="67" spans="3:4" ht="12.75">
      <c r="C67" s="30" t="s">
        <v>11</v>
      </c>
      <c r="D67" s="88">
        <v>0</v>
      </c>
    </row>
    <row r="68" spans="3:4" ht="12.75">
      <c r="C68" s="91" t="s">
        <v>20</v>
      </c>
      <c r="D68" s="89">
        <f>G3</f>
        <v>0</v>
      </c>
    </row>
    <row r="69" spans="3:4" ht="13.5" thickBot="1">
      <c r="C69" s="92" t="s">
        <v>21</v>
      </c>
      <c r="D69" s="89">
        <f>J3</f>
        <v>0</v>
      </c>
    </row>
    <row r="76" ht="19.5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</sheetData>
  <sheetProtection password="CA49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1" bestFit="1" customWidth="1"/>
    <col min="2" max="3" width="9.140625" style="1" customWidth="1"/>
    <col min="4" max="4" width="13.140625" style="1" bestFit="1" customWidth="1"/>
    <col min="5" max="6" width="9.140625" style="1" customWidth="1"/>
    <col min="7" max="7" width="4.57421875" style="1" customWidth="1"/>
    <col min="8" max="8" width="10.57421875" style="1" customWidth="1"/>
    <col min="9" max="9" width="16.28125" style="1" customWidth="1"/>
    <col min="10" max="10" width="6.28125" style="1" customWidth="1"/>
    <col min="11" max="16384" width="9.140625" style="1" customWidth="1"/>
  </cols>
  <sheetData>
    <row r="1" ht="15.75" customHeight="1" thickBot="1"/>
    <row r="2" spans="1:2" ht="15.75" customHeight="1">
      <c r="A2" s="2" t="s">
        <v>6</v>
      </c>
      <c r="B2" s="3" t="s">
        <v>0</v>
      </c>
    </row>
    <row r="3" spans="1:2" ht="15.75" customHeight="1">
      <c r="A3" s="30" t="s">
        <v>11</v>
      </c>
      <c r="B3" s="31">
        <v>0</v>
      </c>
    </row>
    <row r="4" spans="1:2" ht="15.75" customHeight="1">
      <c r="A4" s="30" t="s">
        <v>1</v>
      </c>
      <c r="B4" s="32">
        <v>-0.3</v>
      </c>
    </row>
    <row r="5" spans="1:9" ht="15.75" customHeight="1">
      <c r="A5" s="30" t="s">
        <v>2</v>
      </c>
      <c r="B5" s="32">
        <v>-0.2</v>
      </c>
      <c r="H5" s="1">
        <v>182.5</v>
      </c>
      <c r="I5" s="1">
        <v>2.5</v>
      </c>
    </row>
    <row r="6" spans="1:9" ht="15.75" customHeight="1">
      <c r="A6" s="30" t="s">
        <v>3</v>
      </c>
      <c r="B6" s="32">
        <v>-0.1</v>
      </c>
      <c r="H6" s="1">
        <f>H5*I6/I5</f>
        <v>109.5</v>
      </c>
      <c r="I6" s="1">
        <v>1.5</v>
      </c>
    </row>
    <row r="7" spans="1:5" ht="15.75" customHeight="1">
      <c r="A7" s="30" t="s">
        <v>4</v>
      </c>
      <c r="B7" s="32">
        <v>0.1</v>
      </c>
      <c r="E7" s="94"/>
    </row>
    <row r="8" spans="1:2" ht="15.75" customHeight="1">
      <c r="A8" s="30" t="s">
        <v>7</v>
      </c>
      <c r="B8" s="32">
        <v>0.2</v>
      </c>
    </row>
    <row r="9" spans="1:2" ht="15.75" customHeight="1" thickBot="1">
      <c r="A9" s="33" t="s">
        <v>19</v>
      </c>
      <c r="B9" s="34">
        <v>0.2</v>
      </c>
    </row>
    <row r="10" ht="15.75" customHeight="1"/>
    <row r="11" ht="15.75" customHeight="1"/>
    <row r="12" ht="15.75" customHeight="1" thickBot="1"/>
    <row r="13" spans="1:2" ht="15.75" customHeight="1">
      <c r="A13" s="35" t="s">
        <v>5</v>
      </c>
      <c r="B13" s="36"/>
    </row>
    <row r="14" spans="1:8" ht="15.75" customHeight="1">
      <c r="A14" s="30" t="s">
        <v>11</v>
      </c>
      <c r="B14" s="37">
        <v>0</v>
      </c>
      <c r="F14" s="41" t="e">
        <f>'Διπλοκάμπινα και Βαν'!#REF!</f>
        <v>#REF!</v>
      </c>
      <c r="G14" s="24"/>
      <c r="H14" s="24"/>
    </row>
    <row r="15" spans="1:10" ht="15.75" customHeight="1">
      <c r="A15" s="24" t="s">
        <v>8</v>
      </c>
      <c r="B15" s="38">
        <v>0.26</v>
      </c>
      <c r="C15" s="1">
        <v>0</v>
      </c>
      <c r="D15" s="11">
        <v>999999999999</v>
      </c>
      <c r="F15" s="40">
        <f>'Διπλοκάμπινα και Βαν'!KYBISMOS</f>
        <v>0</v>
      </c>
      <c r="G15" s="24"/>
      <c r="I15" s="42" t="e">
        <f>VLOOKUP(TRUE,$H$17:$J$22,2,FALSE)</f>
        <v>#N/A</v>
      </c>
      <c r="J15" s="42" t="e">
        <f>VLOOKUP(TRUE,$H$17:$J$22,3,FALSE)</f>
        <v>#N/A</v>
      </c>
    </row>
    <row r="16" spans="1:8" ht="15.75" customHeight="1">
      <c r="A16" s="24" t="s">
        <v>18</v>
      </c>
      <c r="B16" s="38">
        <v>0.17</v>
      </c>
      <c r="C16" s="1">
        <v>0</v>
      </c>
      <c r="D16" s="1">
        <v>1450</v>
      </c>
      <c r="F16" s="1">
        <v>0</v>
      </c>
      <c r="G16" s="24"/>
      <c r="H16" s="24"/>
    </row>
    <row r="17" spans="1:10" ht="15.75" customHeight="1">
      <c r="A17" s="24" t="s">
        <v>13</v>
      </c>
      <c r="B17" s="38">
        <v>0.43</v>
      </c>
      <c r="C17" s="1">
        <v>1451</v>
      </c>
      <c r="D17" s="1">
        <v>1650</v>
      </c>
      <c r="F17" s="1">
        <v>1450</v>
      </c>
      <c r="G17" s="24"/>
      <c r="H17" s="1" t="b">
        <f aca="true" t="shared" si="0" ref="H17:H22">AND($F$15&lt;=F17,$F$15&gt;F16)</f>
        <v>0</v>
      </c>
      <c r="I17" s="24" t="s">
        <v>18</v>
      </c>
      <c r="J17" s="38">
        <v>0.17</v>
      </c>
    </row>
    <row r="18" spans="1:10" ht="15.75" customHeight="1">
      <c r="A18" s="24" t="s">
        <v>14</v>
      </c>
      <c r="B18" s="38">
        <v>1.28</v>
      </c>
      <c r="C18" s="1">
        <v>1651</v>
      </c>
      <c r="D18" s="11">
        <v>2050</v>
      </c>
      <c r="F18" s="1">
        <v>1650</v>
      </c>
      <c r="G18" s="24"/>
      <c r="H18" s="1" t="b">
        <f t="shared" si="0"/>
        <v>0</v>
      </c>
      <c r="I18" s="24" t="s">
        <v>13</v>
      </c>
      <c r="J18" s="38">
        <v>0.43</v>
      </c>
    </row>
    <row r="19" spans="1:10" ht="15.75" customHeight="1">
      <c r="A19" s="24" t="s">
        <v>15</v>
      </c>
      <c r="B19" s="39">
        <v>1.28</v>
      </c>
      <c r="C19" s="1">
        <v>2051</v>
      </c>
      <c r="D19" s="11">
        <v>2250</v>
      </c>
      <c r="F19" s="1">
        <v>2050</v>
      </c>
      <c r="G19" s="24"/>
      <c r="H19" s="1" t="b">
        <f t="shared" si="0"/>
        <v>0</v>
      </c>
      <c r="I19" s="24" t="s">
        <v>14</v>
      </c>
      <c r="J19" s="38">
        <v>1.28</v>
      </c>
    </row>
    <row r="20" spans="1:10" ht="15.75" customHeight="1">
      <c r="A20" s="24" t="s">
        <v>16</v>
      </c>
      <c r="B20" s="39">
        <v>1.28</v>
      </c>
      <c r="C20" s="1">
        <v>2251</v>
      </c>
      <c r="D20" s="1">
        <v>2650</v>
      </c>
      <c r="F20" s="1">
        <v>2250</v>
      </c>
      <c r="G20" s="24"/>
      <c r="H20" s="1" t="b">
        <f t="shared" si="0"/>
        <v>0</v>
      </c>
      <c r="I20" s="24" t="s">
        <v>15</v>
      </c>
      <c r="J20" s="39">
        <v>1.28</v>
      </c>
    </row>
    <row r="21" spans="1:10" ht="15.75" customHeight="1">
      <c r="A21" s="24" t="s">
        <v>17</v>
      </c>
      <c r="B21" s="39">
        <v>1.71</v>
      </c>
      <c r="C21" s="1">
        <v>2650</v>
      </c>
      <c r="D21" s="11">
        <v>999999999999</v>
      </c>
      <c r="F21" s="1">
        <v>2650</v>
      </c>
      <c r="G21" s="24"/>
      <c r="H21" s="1" t="b">
        <f t="shared" si="0"/>
        <v>0</v>
      </c>
      <c r="I21" s="24" t="s">
        <v>16</v>
      </c>
      <c r="J21" s="39">
        <v>1.28</v>
      </c>
    </row>
    <row r="22" spans="1:10" ht="15.75" customHeight="1">
      <c r="A22" s="24"/>
      <c r="B22" s="39"/>
      <c r="F22" s="1">
        <v>999999</v>
      </c>
      <c r="G22" s="24"/>
      <c r="H22" s="1" t="b">
        <f t="shared" si="0"/>
        <v>0</v>
      </c>
      <c r="I22" s="24" t="s">
        <v>17</v>
      </c>
      <c r="J22" s="39">
        <v>1.71</v>
      </c>
    </row>
    <row r="23" spans="1:8" ht="15.75" customHeight="1">
      <c r="A23" s="24"/>
      <c r="B23" s="39"/>
      <c r="G23" s="24"/>
      <c r="H23" s="24"/>
    </row>
    <row r="24" spans="1:8" ht="15.75" customHeight="1">
      <c r="A24" s="24"/>
      <c r="B24" s="39"/>
      <c r="G24" s="24"/>
      <c r="H24" s="24"/>
    </row>
    <row r="25" spans="1:8" ht="15.75" customHeight="1" thickBot="1">
      <c r="A25" s="27"/>
      <c r="B25" s="39"/>
      <c r="G25" s="24"/>
      <c r="H25" s="24"/>
    </row>
    <row r="26" spans="1:8" ht="15.75" customHeight="1" thickBot="1">
      <c r="A26" s="77" t="s">
        <v>51</v>
      </c>
      <c r="G26" s="24"/>
      <c r="H26" s="24"/>
    </row>
    <row r="27" spans="1:8" ht="15.75" customHeight="1">
      <c r="A27" s="30" t="s">
        <v>11</v>
      </c>
      <c r="G27" s="24"/>
      <c r="H27" s="24"/>
    </row>
    <row r="28" spans="1:8" ht="15.75" customHeight="1">
      <c r="A28" s="93" t="s">
        <v>52</v>
      </c>
      <c r="G28" s="24"/>
      <c r="H28" s="24"/>
    </row>
    <row r="29" spans="1:8" ht="15.75" customHeight="1">
      <c r="A29" s="93" t="s">
        <v>53</v>
      </c>
      <c r="G29" s="24"/>
      <c r="H29" s="24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7.25" customHeight="1"/>
  </sheetData>
  <sheetProtection password="CA49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13">
      <formula1>"DATA"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1" bestFit="1" customWidth="1"/>
    <col min="2" max="2" width="4.8515625" style="1" customWidth="1"/>
    <col min="3" max="4" width="10.140625" style="11" customWidth="1"/>
    <col min="5" max="10" width="8.8515625" style="1" customWidth="1"/>
    <col min="11" max="11" width="10.421875" style="1" customWidth="1"/>
    <col min="12" max="12" width="12.140625" style="1" customWidth="1"/>
    <col min="13" max="14" width="9.7109375" style="1" bestFit="1" customWidth="1"/>
    <col min="15" max="16384" width="8.8515625" style="1" customWidth="1"/>
  </cols>
  <sheetData>
    <row r="1" spans="1:14" ht="13.5" thickBot="1">
      <c r="A1" s="128" t="s">
        <v>68</v>
      </c>
      <c r="E1" s="1">
        <v>365</v>
      </c>
      <c r="L1" s="1" t="s">
        <v>22</v>
      </c>
      <c r="M1" s="1" t="s">
        <v>23</v>
      </c>
      <c r="N1" s="94" t="s">
        <v>24</v>
      </c>
    </row>
    <row r="2" spans="1:14" ht="13.5" thickBot="1">
      <c r="A2" s="10"/>
      <c r="E2" s="1">
        <v>182.5</v>
      </c>
      <c r="F2" s="95">
        <f>'Διπλοκάμπινα και Βαν'!B30</f>
        <v>0</v>
      </c>
      <c r="G2" s="96" t="s">
        <v>25</v>
      </c>
      <c r="K2" s="97" t="e">
        <f>IF(G3=0,0,ROUND(VLOOKUP(FALSE,J5:K64,2,FALSE),2))</f>
        <v>#N/A</v>
      </c>
      <c r="L2" s="98" t="e">
        <f>('Διπλοκάμπινα και Βαν'!B9+'Διπλοκάμπινα και Βαν'!B27)*K2/100</f>
        <v>#N/A</v>
      </c>
      <c r="M2" s="99">
        <f>'Διπλοκάμπινα και Βαν'!B9*95/100+'Διπλοκάμπινα και Βαν'!B27</f>
        <v>0</v>
      </c>
      <c r="N2" s="100" t="e">
        <f>IF(L2&lt;=M2,L2,M2)</f>
        <v>#N/A</v>
      </c>
    </row>
    <row r="3" spans="1:12" ht="13.5" thickBot="1">
      <c r="A3" s="10"/>
      <c r="B3" s="11" t="s">
        <v>26</v>
      </c>
      <c r="C3" s="17">
        <f>'Διπλοκάμπινα και Βαν'!B25</f>
      </c>
      <c r="D3" s="101"/>
      <c r="F3" s="102" t="e">
        <f>ROUND(VLOOKUP(FALSE,D5:G64,4,FALSE),0)</f>
        <v>#N/A</v>
      </c>
      <c r="G3" s="103" t="e">
        <f>ROUND(IF(F2-F3&lt;=0,0,F2-F3),0)</f>
        <v>#N/A</v>
      </c>
      <c r="L3" s="24"/>
    </row>
    <row r="4" spans="1:12" s="113" customFormat="1" ht="64.5" thickBot="1">
      <c r="A4" s="104" t="s">
        <v>27</v>
      </c>
      <c r="B4" s="105" t="s">
        <v>28</v>
      </c>
      <c r="C4" s="106"/>
      <c r="D4" s="107"/>
      <c r="E4" s="108" t="s">
        <v>29</v>
      </c>
      <c r="F4" s="109" t="s">
        <v>30</v>
      </c>
      <c r="G4" s="110" t="s">
        <v>31</v>
      </c>
      <c r="H4" s="111" t="s">
        <v>32</v>
      </c>
      <c r="I4" s="111" t="s">
        <v>33</v>
      </c>
      <c r="J4" s="108"/>
      <c r="K4" s="111" t="s">
        <v>34</v>
      </c>
      <c r="L4" s="112"/>
    </row>
    <row r="5" spans="1:14" ht="13.5" thickBot="1">
      <c r="A5" s="19">
        <v>0.5</v>
      </c>
      <c r="B5" s="1">
        <v>6</v>
      </c>
      <c r="C5" s="114">
        <f>IF(AND($C$3&gt;E3,$C$3&lt;=E5),$C$3,0)</f>
        <v>0</v>
      </c>
      <c r="D5" s="115" t="b">
        <f>C5=0</f>
        <v>1</v>
      </c>
      <c r="E5" s="116">
        <f aca="true" t="shared" si="0" ref="E5:E62">B5/12*$E$1</f>
        <v>182.5</v>
      </c>
      <c r="F5" s="117">
        <v>7500</v>
      </c>
      <c r="G5" s="118">
        <f>IF(C5=0,0,0+(F5-0)*($C$3-0)/182.5)</f>
        <v>0</v>
      </c>
      <c r="H5" s="1">
        <f>IF(C5&gt;0,($F$2-G5)/500*I5/100,0)</f>
        <v>0</v>
      </c>
      <c r="I5" s="11">
        <v>20</v>
      </c>
      <c r="J5" s="115" t="b">
        <f>K5=0</f>
        <v>1</v>
      </c>
      <c r="K5" s="1">
        <f>IF(H5=0,0,IF(H5&lt;=I5,H5,I5))</f>
        <v>0</v>
      </c>
      <c r="N5" s="119"/>
    </row>
    <row r="6" spans="1:14" ht="13.5" thickBot="1">
      <c r="A6" s="19">
        <v>1</v>
      </c>
      <c r="B6" s="1">
        <v>12</v>
      </c>
      <c r="C6" s="20">
        <f aca="true" t="shared" si="1" ref="C6:C62">IF(AND($C$3&gt;E5,$C$3&lt;=E6),$C$3,0)</f>
        <v>0</v>
      </c>
      <c r="D6" s="115" t="b">
        <f aca="true" t="shared" si="2" ref="D6:D64">C6=0</f>
        <v>1</v>
      </c>
      <c r="E6" s="116">
        <f t="shared" si="0"/>
        <v>365</v>
      </c>
      <c r="F6" s="117">
        <f>F5+7500</f>
        <v>15000</v>
      </c>
      <c r="G6" s="118">
        <f aca="true" t="shared" si="3" ref="G6:G64">IF(C6=0,0,F5+(F6-F5)*($C$3-E5)/182.5)</f>
        <v>0</v>
      </c>
      <c r="H6" s="1">
        <f aca="true" t="shared" si="4" ref="H6:H64">IF(C6&gt;0,($F$2-G6)/500*I6/100,0)</f>
        <v>0</v>
      </c>
      <c r="I6" s="11">
        <v>20</v>
      </c>
      <c r="J6" s="115" t="b">
        <f aca="true" t="shared" si="5" ref="J6:J64">K6=0</f>
        <v>1</v>
      </c>
      <c r="K6" s="1">
        <f aca="true" t="shared" si="6" ref="K6:K64">IF(H6=0,0,IF(H6&lt;=I6,H6,I6))</f>
        <v>0</v>
      </c>
      <c r="N6" s="119"/>
    </row>
    <row r="7" spans="1:14" ht="13.5" thickBot="1">
      <c r="A7" s="19">
        <v>1.5</v>
      </c>
      <c r="B7" s="1">
        <v>18</v>
      </c>
      <c r="C7" s="20">
        <f t="shared" si="1"/>
        <v>0</v>
      </c>
      <c r="D7" s="115" t="b">
        <f t="shared" si="2"/>
        <v>1</v>
      </c>
      <c r="E7" s="116">
        <f t="shared" si="0"/>
        <v>547.5</v>
      </c>
      <c r="F7" s="117">
        <f aca="true" t="shared" si="7" ref="F7:F64">F6+7500</f>
        <v>22500</v>
      </c>
      <c r="G7" s="118">
        <f t="shared" si="3"/>
        <v>0</v>
      </c>
      <c r="H7" s="1">
        <f t="shared" si="4"/>
        <v>0</v>
      </c>
      <c r="I7" s="11">
        <v>20</v>
      </c>
      <c r="J7" s="115" t="b">
        <f t="shared" si="5"/>
        <v>1</v>
      </c>
      <c r="K7" s="1">
        <f t="shared" si="6"/>
        <v>0</v>
      </c>
      <c r="N7" s="94"/>
    </row>
    <row r="8" spans="1:11" ht="13.5" thickBot="1">
      <c r="A8" s="19">
        <v>2</v>
      </c>
      <c r="B8" s="1">
        <v>24</v>
      </c>
      <c r="C8" s="20">
        <f t="shared" si="1"/>
        <v>0</v>
      </c>
      <c r="D8" s="115" t="b">
        <f t="shared" si="2"/>
        <v>1</v>
      </c>
      <c r="E8" s="116">
        <f t="shared" si="0"/>
        <v>730</v>
      </c>
      <c r="F8" s="117">
        <f t="shared" si="7"/>
        <v>30000</v>
      </c>
      <c r="G8" s="118">
        <f t="shared" si="3"/>
        <v>0</v>
      </c>
      <c r="H8" s="1">
        <f t="shared" si="4"/>
        <v>0</v>
      </c>
      <c r="I8" s="11">
        <v>20</v>
      </c>
      <c r="J8" s="115" t="b">
        <f t="shared" si="5"/>
        <v>1</v>
      </c>
      <c r="K8" s="1">
        <f t="shared" si="6"/>
        <v>0</v>
      </c>
    </row>
    <row r="9" spans="1:13" ht="13.5" thickBot="1">
      <c r="A9" s="19">
        <v>2.5</v>
      </c>
      <c r="B9" s="1">
        <v>30</v>
      </c>
      <c r="C9" s="20">
        <f t="shared" si="1"/>
        <v>0</v>
      </c>
      <c r="D9" s="115" t="b">
        <f t="shared" si="2"/>
        <v>1</v>
      </c>
      <c r="E9" s="116">
        <f t="shared" si="0"/>
        <v>912.5</v>
      </c>
      <c r="F9" s="117">
        <f t="shared" si="7"/>
        <v>37500</v>
      </c>
      <c r="G9" s="118">
        <f t="shared" si="3"/>
        <v>0</v>
      </c>
      <c r="H9" s="1">
        <f t="shared" si="4"/>
        <v>0</v>
      </c>
      <c r="I9" s="11">
        <v>20</v>
      </c>
      <c r="J9" s="115" t="b">
        <f t="shared" si="5"/>
        <v>1</v>
      </c>
      <c r="K9" s="1">
        <f t="shared" si="6"/>
        <v>0</v>
      </c>
      <c r="M9" s="94"/>
    </row>
    <row r="10" spans="1:15" ht="13.5" thickBot="1">
      <c r="A10" s="19">
        <v>3</v>
      </c>
      <c r="B10" s="1">
        <v>36</v>
      </c>
      <c r="C10" s="20">
        <f t="shared" si="1"/>
        <v>0</v>
      </c>
      <c r="D10" s="115" t="b">
        <f t="shared" si="2"/>
        <v>1</v>
      </c>
      <c r="E10" s="116">
        <f t="shared" si="0"/>
        <v>1095</v>
      </c>
      <c r="F10" s="117">
        <f t="shared" si="7"/>
        <v>45000</v>
      </c>
      <c r="G10" s="118">
        <f t="shared" si="3"/>
        <v>0</v>
      </c>
      <c r="H10" s="1">
        <f t="shared" si="4"/>
        <v>0</v>
      </c>
      <c r="I10" s="11">
        <v>20</v>
      </c>
      <c r="J10" s="115" t="b">
        <f t="shared" si="5"/>
        <v>1</v>
      </c>
      <c r="K10" s="1">
        <f t="shared" si="6"/>
        <v>0</v>
      </c>
      <c r="O10" s="120"/>
    </row>
    <row r="11" spans="1:15" ht="13.5" thickBot="1">
      <c r="A11" s="19">
        <v>3.5</v>
      </c>
      <c r="B11" s="1">
        <v>42</v>
      </c>
      <c r="C11" s="20">
        <f t="shared" si="1"/>
        <v>0</v>
      </c>
      <c r="D11" s="115" t="b">
        <f t="shared" si="2"/>
        <v>1</v>
      </c>
      <c r="E11" s="116">
        <f t="shared" si="0"/>
        <v>1277.5</v>
      </c>
      <c r="F11" s="117">
        <f t="shared" si="7"/>
        <v>52500</v>
      </c>
      <c r="G11" s="118">
        <f t="shared" si="3"/>
        <v>0</v>
      </c>
      <c r="H11" s="1">
        <f t="shared" si="4"/>
        <v>0</v>
      </c>
      <c r="I11" s="11">
        <v>20</v>
      </c>
      <c r="J11" s="115" t="b">
        <f t="shared" si="5"/>
        <v>1</v>
      </c>
      <c r="K11" s="1">
        <f t="shared" si="6"/>
        <v>0</v>
      </c>
      <c r="O11" s="120"/>
    </row>
    <row r="12" spans="1:11" ht="13.5" thickBot="1">
      <c r="A12" s="19">
        <v>4</v>
      </c>
      <c r="B12" s="1">
        <v>48</v>
      </c>
      <c r="C12" s="20">
        <f t="shared" si="1"/>
        <v>0</v>
      </c>
      <c r="D12" s="115" t="b">
        <f t="shared" si="2"/>
        <v>1</v>
      </c>
      <c r="E12" s="116">
        <f t="shared" si="0"/>
        <v>1460</v>
      </c>
      <c r="F12" s="117">
        <f t="shared" si="7"/>
        <v>60000</v>
      </c>
      <c r="G12" s="118">
        <f t="shared" si="3"/>
        <v>0</v>
      </c>
      <c r="H12" s="1">
        <f t="shared" si="4"/>
        <v>0</v>
      </c>
      <c r="I12" s="11">
        <v>20</v>
      </c>
      <c r="J12" s="115" t="b">
        <f t="shared" si="5"/>
        <v>1</v>
      </c>
      <c r="K12" s="1">
        <f t="shared" si="6"/>
        <v>0</v>
      </c>
    </row>
    <row r="13" spans="1:11" ht="13.5" thickBot="1">
      <c r="A13" s="19">
        <v>4.5</v>
      </c>
      <c r="B13" s="1">
        <v>54</v>
      </c>
      <c r="C13" s="20">
        <f t="shared" si="1"/>
        <v>0</v>
      </c>
      <c r="D13" s="115" t="b">
        <f t="shared" si="2"/>
        <v>1</v>
      </c>
      <c r="E13" s="116">
        <f t="shared" si="0"/>
        <v>1642.5</v>
      </c>
      <c r="F13" s="117">
        <f t="shared" si="7"/>
        <v>67500</v>
      </c>
      <c r="G13" s="118">
        <f t="shared" si="3"/>
        <v>0</v>
      </c>
      <c r="H13" s="1">
        <f t="shared" si="4"/>
        <v>0</v>
      </c>
      <c r="I13" s="11">
        <v>20</v>
      </c>
      <c r="J13" s="115" t="b">
        <f t="shared" si="5"/>
        <v>1</v>
      </c>
      <c r="K13" s="1">
        <f t="shared" si="6"/>
        <v>0</v>
      </c>
    </row>
    <row r="14" spans="1:11" ht="13.5" thickBot="1">
      <c r="A14" s="23">
        <v>5</v>
      </c>
      <c r="B14" s="24">
        <v>60</v>
      </c>
      <c r="C14" s="20">
        <f t="shared" si="1"/>
        <v>0</v>
      </c>
      <c r="D14" s="115" t="b">
        <f t="shared" si="2"/>
        <v>1</v>
      </c>
      <c r="E14" s="121">
        <f t="shared" si="0"/>
        <v>1825</v>
      </c>
      <c r="F14" s="117">
        <f t="shared" si="7"/>
        <v>75000</v>
      </c>
      <c r="G14" s="118">
        <f t="shared" si="3"/>
        <v>0</v>
      </c>
      <c r="H14" s="1">
        <f t="shared" si="4"/>
        <v>0</v>
      </c>
      <c r="I14" s="11">
        <v>20</v>
      </c>
      <c r="J14" s="115" t="b">
        <f t="shared" si="5"/>
        <v>1</v>
      </c>
      <c r="K14" s="1">
        <f t="shared" si="6"/>
        <v>0</v>
      </c>
    </row>
    <row r="15" spans="1:11" ht="13.5" thickBot="1">
      <c r="A15" s="26">
        <v>5.5</v>
      </c>
      <c r="B15" s="27">
        <v>66</v>
      </c>
      <c r="C15" s="20">
        <f t="shared" si="1"/>
        <v>0</v>
      </c>
      <c r="D15" s="115" t="b">
        <f t="shared" si="2"/>
        <v>1</v>
      </c>
      <c r="E15" s="122">
        <f t="shared" si="0"/>
        <v>2007.5</v>
      </c>
      <c r="F15" s="117">
        <f t="shared" si="7"/>
        <v>82500</v>
      </c>
      <c r="G15" s="118">
        <f t="shared" si="3"/>
        <v>0</v>
      </c>
      <c r="H15" s="1">
        <f t="shared" si="4"/>
        <v>0</v>
      </c>
      <c r="I15" s="11">
        <v>20</v>
      </c>
      <c r="J15" s="115" t="b">
        <f t="shared" si="5"/>
        <v>1</v>
      </c>
      <c r="K15" s="1">
        <f t="shared" si="6"/>
        <v>0</v>
      </c>
    </row>
    <row r="16" spans="1:11" ht="13.5" thickBot="1">
      <c r="A16" s="19">
        <v>6</v>
      </c>
      <c r="B16" s="1">
        <v>72</v>
      </c>
      <c r="C16" s="20">
        <f t="shared" si="1"/>
        <v>0</v>
      </c>
      <c r="D16" s="115" t="b">
        <f t="shared" si="2"/>
        <v>1</v>
      </c>
      <c r="E16" s="116">
        <f t="shared" si="0"/>
        <v>2190</v>
      </c>
      <c r="F16" s="117">
        <f t="shared" si="7"/>
        <v>90000</v>
      </c>
      <c r="G16" s="118">
        <f t="shared" si="3"/>
        <v>0</v>
      </c>
      <c r="H16" s="1">
        <f t="shared" si="4"/>
        <v>0</v>
      </c>
      <c r="I16" s="11">
        <v>20</v>
      </c>
      <c r="J16" s="115" t="b">
        <f t="shared" si="5"/>
        <v>1</v>
      </c>
      <c r="K16" s="1">
        <f t="shared" si="6"/>
        <v>0</v>
      </c>
    </row>
    <row r="17" spans="1:11" ht="13.5" thickBot="1">
      <c r="A17" s="19">
        <v>6.5</v>
      </c>
      <c r="B17" s="1">
        <v>78</v>
      </c>
      <c r="C17" s="20">
        <f t="shared" si="1"/>
        <v>0</v>
      </c>
      <c r="D17" s="115" t="b">
        <f t="shared" si="2"/>
        <v>1</v>
      </c>
      <c r="E17" s="116">
        <f t="shared" si="0"/>
        <v>2372.5</v>
      </c>
      <c r="F17" s="117">
        <f t="shared" si="7"/>
        <v>97500</v>
      </c>
      <c r="G17" s="118">
        <f t="shared" si="3"/>
        <v>0</v>
      </c>
      <c r="H17" s="1">
        <f t="shared" si="4"/>
        <v>0</v>
      </c>
      <c r="I17" s="11">
        <v>20</v>
      </c>
      <c r="J17" s="115" t="b">
        <f t="shared" si="5"/>
        <v>1</v>
      </c>
      <c r="K17" s="1">
        <f t="shared" si="6"/>
        <v>0</v>
      </c>
    </row>
    <row r="18" spans="1:11" ht="13.5" thickBot="1">
      <c r="A18" s="19">
        <v>7</v>
      </c>
      <c r="B18" s="1">
        <v>84</v>
      </c>
      <c r="C18" s="20">
        <f t="shared" si="1"/>
        <v>0</v>
      </c>
      <c r="D18" s="115" t="b">
        <f t="shared" si="2"/>
        <v>1</v>
      </c>
      <c r="E18" s="116">
        <f t="shared" si="0"/>
        <v>2555</v>
      </c>
      <c r="F18" s="117">
        <f t="shared" si="7"/>
        <v>105000</v>
      </c>
      <c r="G18" s="118">
        <f t="shared" si="3"/>
        <v>0</v>
      </c>
      <c r="H18" s="1">
        <f>IF(C18&gt;0,($F$2-G18)/500*I18/100,0)</f>
        <v>0</v>
      </c>
      <c r="I18" s="11">
        <v>20</v>
      </c>
      <c r="J18" s="115" t="b">
        <f t="shared" si="5"/>
        <v>1</v>
      </c>
      <c r="K18" s="1">
        <f t="shared" si="6"/>
        <v>0</v>
      </c>
    </row>
    <row r="19" spans="1:11" ht="13.5" thickBot="1">
      <c r="A19" s="19">
        <v>7.5</v>
      </c>
      <c r="B19" s="1">
        <v>90</v>
      </c>
      <c r="C19" s="20">
        <f t="shared" si="1"/>
        <v>0</v>
      </c>
      <c r="D19" s="115" t="b">
        <f t="shared" si="2"/>
        <v>1</v>
      </c>
      <c r="E19" s="116">
        <f t="shared" si="0"/>
        <v>2737.5</v>
      </c>
      <c r="F19" s="117">
        <f t="shared" si="7"/>
        <v>112500</v>
      </c>
      <c r="G19" s="118">
        <f t="shared" si="3"/>
        <v>0</v>
      </c>
      <c r="H19" s="1">
        <f t="shared" si="4"/>
        <v>0</v>
      </c>
      <c r="I19" s="11">
        <v>20</v>
      </c>
      <c r="J19" s="115" t="b">
        <f t="shared" si="5"/>
        <v>1</v>
      </c>
      <c r="K19" s="1">
        <f t="shared" si="6"/>
        <v>0</v>
      </c>
    </row>
    <row r="20" spans="1:11" ht="13.5" thickBot="1">
      <c r="A20" s="19">
        <v>8</v>
      </c>
      <c r="B20" s="1">
        <v>96</v>
      </c>
      <c r="C20" s="20">
        <f t="shared" si="1"/>
        <v>0</v>
      </c>
      <c r="D20" s="115" t="b">
        <f t="shared" si="2"/>
        <v>1</v>
      </c>
      <c r="E20" s="116">
        <f t="shared" si="0"/>
        <v>2920</v>
      </c>
      <c r="F20" s="117">
        <f t="shared" si="7"/>
        <v>120000</v>
      </c>
      <c r="G20" s="118">
        <f t="shared" si="3"/>
        <v>0</v>
      </c>
      <c r="H20" s="1">
        <f t="shared" si="4"/>
        <v>0</v>
      </c>
      <c r="I20" s="11">
        <v>20</v>
      </c>
      <c r="J20" s="115" t="b">
        <f t="shared" si="5"/>
        <v>1</v>
      </c>
      <c r="K20" s="1">
        <f t="shared" si="6"/>
        <v>0</v>
      </c>
    </row>
    <row r="21" spans="1:11" ht="13.5" thickBot="1">
      <c r="A21" s="19">
        <v>8.5</v>
      </c>
      <c r="B21" s="1">
        <v>102</v>
      </c>
      <c r="C21" s="20">
        <f t="shared" si="1"/>
        <v>0</v>
      </c>
      <c r="D21" s="115" t="b">
        <f t="shared" si="2"/>
        <v>1</v>
      </c>
      <c r="E21" s="116">
        <f t="shared" si="0"/>
        <v>3102.5</v>
      </c>
      <c r="F21" s="117">
        <f t="shared" si="7"/>
        <v>127500</v>
      </c>
      <c r="G21" s="118">
        <f t="shared" si="3"/>
        <v>0</v>
      </c>
      <c r="H21" s="1">
        <f t="shared" si="4"/>
        <v>0</v>
      </c>
      <c r="I21" s="11">
        <v>20</v>
      </c>
      <c r="J21" s="115" t="b">
        <f t="shared" si="5"/>
        <v>1</v>
      </c>
      <c r="K21" s="1">
        <f t="shared" si="6"/>
        <v>0</v>
      </c>
    </row>
    <row r="22" spans="1:11" ht="13.5" thickBot="1">
      <c r="A22" s="19">
        <v>9</v>
      </c>
      <c r="B22" s="1">
        <v>108</v>
      </c>
      <c r="C22" s="20">
        <f t="shared" si="1"/>
        <v>0</v>
      </c>
      <c r="D22" s="115" t="b">
        <f t="shared" si="2"/>
        <v>1</v>
      </c>
      <c r="E22" s="116">
        <f t="shared" si="0"/>
        <v>3285</v>
      </c>
      <c r="F22" s="117">
        <f t="shared" si="7"/>
        <v>135000</v>
      </c>
      <c r="G22" s="118">
        <f t="shared" si="3"/>
        <v>0</v>
      </c>
      <c r="H22" s="1">
        <f t="shared" si="4"/>
        <v>0</v>
      </c>
      <c r="I22" s="11">
        <v>20</v>
      </c>
      <c r="J22" s="115" t="b">
        <f t="shared" si="5"/>
        <v>1</v>
      </c>
      <c r="K22" s="1">
        <f t="shared" si="6"/>
        <v>0</v>
      </c>
    </row>
    <row r="23" spans="1:11" ht="13.5" thickBot="1">
      <c r="A23" s="19">
        <v>9.5</v>
      </c>
      <c r="B23" s="1">
        <v>114</v>
      </c>
      <c r="C23" s="20">
        <f t="shared" si="1"/>
        <v>0</v>
      </c>
      <c r="D23" s="115" t="b">
        <f t="shared" si="2"/>
        <v>1</v>
      </c>
      <c r="E23" s="116">
        <f t="shared" si="0"/>
        <v>3467.5</v>
      </c>
      <c r="F23" s="117">
        <f t="shared" si="7"/>
        <v>142500</v>
      </c>
      <c r="G23" s="118">
        <f t="shared" si="3"/>
        <v>0</v>
      </c>
      <c r="H23" s="1">
        <f t="shared" si="4"/>
        <v>0</v>
      </c>
      <c r="I23" s="11">
        <v>20</v>
      </c>
      <c r="J23" s="115" t="b">
        <f t="shared" si="5"/>
        <v>1</v>
      </c>
      <c r="K23" s="1">
        <f t="shared" si="6"/>
        <v>0</v>
      </c>
    </row>
    <row r="24" spans="1:11" ht="13.5" thickBot="1">
      <c r="A24" s="19">
        <v>10</v>
      </c>
      <c r="B24" s="1">
        <v>120</v>
      </c>
      <c r="C24" s="20">
        <f t="shared" si="1"/>
        <v>0</v>
      </c>
      <c r="D24" s="115" t="b">
        <f t="shared" si="2"/>
        <v>1</v>
      </c>
      <c r="E24" s="116">
        <f t="shared" si="0"/>
        <v>3650</v>
      </c>
      <c r="F24" s="117">
        <f t="shared" si="7"/>
        <v>150000</v>
      </c>
      <c r="G24" s="118">
        <f t="shared" si="3"/>
        <v>0</v>
      </c>
      <c r="H24" s="1">
        <f t="shared" si="4"/>
        <v>0</v>
      </c>
      <c r="I24" s="11">
        <v>20</v>
      </c>
      <c r="J24" s="115" t="b">
        <f t="shared" si="5"/>
        <v>1</v>
      </c>
      <c r="K24" s="1">
        <f t="shared" si="6"/>
        <v>0</v>
      </c>
    </row>
    <row r="25" spans="1:11" ht="13.5" thickBot="1">
      <c r="A25" s="19">
        <v>10.5</v>
      </c>
      <c r="B25" s="1">
        <v>126</v>
      </c>
      <c r="C25" s="20">
        <f t="shared" si="1"/>
        <v>0</v>
      </c>
      <c r="D25" s="115" t="b">
        <f t="shared" si="2"/>
        <v>1</v>
      </c>
      <c r="E25" s="116">
        <f t="shared" si="0"/>
        <v>3832.5</v>
      </c>
      <c r="F25" s="117">
        <f t="shared" si="7"/>
        <v>157500</v>
      </c>
      <c r="G25" s="118">
        <f t="shared" si="3"/>
        <v>0</v>
      </c>
      <c r="H25" s="1">
        <f t="shared" si="4"/>
        <v>0</v>
      </c>
      <c r="I25" s="11">
        <v>20</v>
      </c>
      <c r="J25" s="115" t="b">
        <f t="shared" si="5"/>
        <v>1</v>
      </c>
      <c r="K25" s="1">
        <f t="shared" si="6"/>
        <v>0</v>
      </c>
    </row>
    <row r="26" spans="1:11" ht="13.5" thickBot="1">
      <c r="A26" s="19">
        <v>11</v>
      </c>
      <c r="B26" s="1">
        <v>132</v>
      </c>
      <c r="C26" s="20">
        <f t="shared" si="1"/>
        <v>0</v>
      </c>
      <c r="D26" s="115" t="b">
        <f t="shared" si="2"/>
        <v>1</v>
      </c>
      <c r="E26" s="116">
        <f t="shared" si="0"/>
        <v>4015</v>
      </c>
      <c r="F26" s="117">
        <f t="shared" si="7"/>
        <v>165000</v>
      </c>
      <c r="G26" s="118">
        <f t="shared" si="3"/>
        <v>0</v>
      </c>
      <c r="H26" s="1">
        <f t="shared" si="4"/>
        <v>0</v>
      </c>
      <c r="I26" s="11">
        <v>20</v>
      </c>
      <c r="J26" s="115" t="b">
        <f t="shared" si="5"/>
        <v>1</v>
      </c>
      <c r="K26" s="1">
        <f t="shared" si="6"/>
        <v>0</v>
      </c>
    </row>
    <row r="27" spans="1:11" ht="13.5" thickBot="1">
      <c r="A27" s="19">
        <v>11.5</v>
      </c>
      <c r="B27" s="1">
        <v>138</v>
      </c>
      <c r="C27" s="20">
        <f t="shared" si="1"/>
        <v>0</v>
      </c>
      <c r="D27" s="115" t="b">
        <f t="shared" si="2"/>
        <v>1</v>
      </c>
      <c r="E27" s="116">
        <f t="shared" si="0"/>
        <v>4197.5</v>
      </c>
      <c r="F27" s="117">
        <f t="shared" si="7"/>
        <v>172500</v>
      </c>
      <c r="G27" s="118">
        <f t="shared" si="3"/>
        <v>0</v>
      </c>
      <c r="H27" s="1">
        <f t="shared" si="4"/>
        <v>0</v>
      </c>
      <c r="I27" s="11">
        <v>20</v>
      </c>
      <c r="J27" s="115" t="b">
        <f t="shared" si="5"/>
        <v>1</v>
      </c>
      <c r="K27" s="1">
        <f t="shared" si="6"/>
        <v>0</v>
      </c>
    </row>
    <row r="28" spans="1:11" ht="13.5" thickBot="1">
      <c r="A28" s="19">
        <v>12</v>
      </c>
      <c r="B28" s="1">
        <v>144</v>
      </c>
      <c r="C28" s="20">
        <f t="shared" si="1"/>
        <v>0</v>
      </c>
      <c r="D28" s="115" t="b">
        <f t="shared" si="2"/>
        <v>1</v>
      </c>
      <c r="E28" s="116">
        <f t="shared" si="0"/>
        <v>4380</v>
      </c>
      <c r="F28" s="117">
        <f t="shared" si="7"/>
        <v>180000</v>
      </c>
      <c r="G28" s="118">
        <f t="shared" si="3"/>
        <v>0</v>
      </c>
      <c r="H28" s="1">
        <f t="shared" si="4"/>
        <v>0</v>
      </c>
      <c r="I28" s="11">
        <v>20</v>
      </c>
      <c r="J28" s="115" t="b">
        <f t="shared" si="5"/>
        <v>1</v>
      </c>
      <c r="K28" s="1">
        <f t="shared" si="6"/>
        <v>0</v>
      </c>
    </row>
    <row r="29" spans="1:11" ht="13.5" thickBot="1">
      <c r="A29" s="19">
        <v>12.5</v>
      </c>
      <c r="B29" s="1">
        <v>150</v>
      </c>
      <c r="C29" s="20">
        <f t="shared" si="1"/>
        <v>0</v>
      </c>
      <c r="D29" s="115" t="b">
        <f t="shared" si="2"/>
        <v>1</v>
      </c>
      <c r="E29" s="116">
        <f t="shared" si="0"/>
        <v>4562.5</v>
      </c>
      <c r="F29" s="117">
        <f t="shared" si="7"/>
        <v>187500</v>
      </c>
      <c r="G29" s="118">
        <f t="shared" si="3"/>
        <v>0</v>
      </c>
      <c r="H29" s="1">
        <f t="shared" si="4"/>
        <v>0</v>
      </c>
      <c r="I29" s="11">
        <v>20</v>
      </c>
      <c r="J29" s="115" t="b">
        <f t="shared" si="5"/>
        <v>1</v>
      </c>
      <c r="K29" s="1">
        <f t="shared" si="6"/>
        <v>0</v>
      </c>
    </row>
    <row r="30" spans="1:11" ht="13.5" thickBot="1">
      <c r="A30" s="19">
        <v>13</v>
      </c>
      <c r="B30" s="1">
        <v>156</v>
      </c>
      <c r="C30" s="20">
        <f t="shared" si="1"/>
        <v>0</v>
      </c>
      <c r="D30" s="115" t="b">
        <f t="shared" si="2"/>
        <v>1</v>
      </c>
      <c r="E30" s="116">
        <f t="shared" si="0"/>
        <v>4745</v>
      </c>
      <c r="F30" s="117">
        <f t="shared" si="7"/>
        <v>195000</v>
      </c>
      <c r="G30" s="118">
        <f t="shared" si="3"/>
        <v>0</v>
      </c>
      <c r="H30" s="1">
        <f t="shared" si="4"/>
        <v>0</v>
      </c>
      <c r="I30" s="11">
        <v>20</v>
      </c>
      <c r="J30" s="115" t="b">
        <f t="shared" si="5"/>
        <v>1</v>
      </c>
      <c r="K30" s="1">
        <f t="shared" si="6"/>
        <v>0</v>
      </c>
    </row>
    <row r="31" spans="1:11" ht="13.5" thickBot="1">
      <c r="A31" s="19">
        <v>13.5</v>
      </c>
      <c r="B31" s="1">
        <v>162</v>
      </c>
      <c r="C31" s="20">
        <f t="shared" si="1"/>
        <v>0</v>
      </c>
      <c r="D31" s="115" t="b">
        <f t="shared" si="2"/>
        <v>1</v>
      </c>
      <c r="E31" s="116">
        <f t="shared" si="0"/>
        <v>4927.5</v>
      </c>
      <c r="F31" s="117">
        <f t="shared" si="7"/>
        <v>202500</v>
      </c>
      <c r="G31" s="118">
        <f t="shared" si="3"/>
        <v>0</v>
      </c>
      <c r="H31" s="1">
        <f t="shared" si="4"/>
        <v>0</v>
      </c>
      <c r="I31" s="11">
        <v>20</v>
      </c>
      <c r="J31" s="115" t="b">
        <f t="shared" si="5"/>
        <v>1</v>
      </c>
      <c r="K31" s="1">
        <f t="shared" si="6"/>
        <v>0</v>
      </c>
    </row>
    <row r="32" spans="1:11" ht="13.5" thickBot="1">
      <c r="A32" s="19">
        <v>14</v>
      </c>
      <c r="B32" s="1">
        <v>168</v>
      </c>
      <c r="C32" s="20">
        <f t="shared" si="1"/>
        <v>0</v>
      </c>
      <c r="D32" s="115" t="b">
        <f t="shared" si="2"/>
        <v>1</v>
      </c>
      <c r="E32" s="116">
        <f t="shared" si="0"/>
        <v>5110</v>
      </c>
      <c r="F32" s="117">
        <f t="shared" si="7"/>
        <v>210000</v>
      </c>
      <c r="G32" s="118">
        <f t="shared" si="3"/>
        <v>0</v>
      </c>
      <c r="H32" s="1">
        <f t="shared" si="4"/>
        <v>0</v>
      </c>
      <c r="I32" s="11">
        <v>20</v>
      </c>
      <c r="J32" s="115" t="b">
        <f t="shared" si="5"/>
        <v>1</v>
      </c>
      <c r="K32" s="1">
        <f t="shared" si="6"/>
        <v>0</v>
      </c>
    </row>
    <row r="33" spans="1:11" ht="13.5" thickBot="1">
      <c r="A33" s="19">
        <v>14.5</v>
      </c>
      <c r="B33" s="1">
        <v>174</v>
      </c>
      <c r="C33" s="20">
        <f t="shared" si="1"/>
        <v>0</v>
      </c>
      <c r="D33" s="115" t="b">
        <f t="shared" si="2"/>
        <v>1</v>
      </c>
      <c r="E33" s="116">
        <f t="shared" si="0"/>
        <v>5292.5</v>
      </c>
      <c r="F33" s="117">
        <f t="shared" si="7"/>
        <v>217500</v>
      </c>
      <c r="G33" s="118">
        <f t="shared" si="3"/>
        <v>0</v>
      </c>
      <c r="H33" s="1">
        <f t="shared" si="4"/>
        <v>0</v>
      </c>
      <c r="I33" s="11">
        <v>20</v>
      </c>
      <c r="J33" s="115" t="b">
        <f t="shared" si="5"/>
        <v>1</v>
      </c>
      <c r="K33" s="1">
        <f t="shared" si="6"/>
        <v>0</v>
      </c>
    </row>
    <row r="34" spans="1:11" ht="13.5" thickBot="1">
      <c r="A34" s="19">
        <v>15</v>
      </c>
      <c r="B34" s="1">
        <v>180</v>
      </c>
      <c r="C34" s="20">
        <f t="shared" si="1"/>
        <v>0</v>
      </c>
      <c r="D34" s="115" t="b">
        <f t="shared" si="2"/>
        <v>1</v>
      </c>
      <c r="E34" s="116">
        <f t="shared" si="0"/>
        <v>5475</v>
      </c>
      <c r="F34" s="117">
        <f t="shared" si="7"/>
        <v>225000</v>
      </c>
      <c r="G34" s="118">
        <f t="shared" si="3"/>
        <v>0</v>
      </c>
      <c r="H34" s="1">
        <f t="shared" si="4"/>
        <v>0</v>
      </c>
      <c r="I34" s="11">
        <v>20</v>
      </c>
      <c r="J34" s="115" t="b">
        <f t="shared" si="5"/>
        <v>1</v>
      </c>
      <c r="K34" s="1">
        <f t="shared" si="6"/>
        <v>0</v>
      </c>
    </row>
    <row r="35" spans="1:11" ht="13.5" thickBot="1">
      <c r="A35" s="19">
        <v>15.5</v>
      </c>
      <c r="B35" s="1">
        <v>186</v>
      </c>
      <c r="C35" s="20">
        <f t="shared" si="1"/>
        <v>0</v>
      </c>
      <c r="D35" s="115" t="b">
        <f t="shared" si="2"/>
        <v>1</v>
      </c>
      <c r="E35" s="116">
        <f t="shared" si="0"/>
        <v>5657.5</v>
      </c>
      <c r="F35" s="117">
        <f t="shared" si="7"/>
        <v>232500</v>
      </c>
      <c r="G35" s="118">
        <f t="shared" si="3"/>
        <v>0</v>
      </c>
      <c r="H35" s="1">
        <f t="shared" si="4"/>
        <v>0</v>
      </c>
      <c r="I35" s="11">
        <v>20</v>
      </c>
      <c r="J35" s="115" t="b">
        <f t="shared" si="5"/>
        <v>1</v>
      </c>
      <c r="K35" s="1">
        <f t="shared" si="6"/>
        <v>0</v>
      </c>
    </row>
    <row r="36" spans="1:11" ht="13.5" thickBot="1">
      <c r="A36" s="19">
        <v>16</v>
      </c>
      <c r="B36" s="1">
        <v>192</v>
      </c>
      <c r="C36" s="20">
        <f t="shared" si="1"/>
        <v>0</v>
      </c>
      <c r="D36" s="115" t="b">
        <f t="shared" si="2"/>
        <v>1</v>
      </c>
      <c r="E36" s="116">
        <f t="shared" si="0"/>
        <v>5840</v>
      </c>
      <c r="F36" s="117">
        <f t="shared" si="7"/>
        <v>240000</v>
      </c>
      <c r="G36" s="118">
        <f t="shared" si="3"/>
        <v>0</v>
      </c>
      <c r="H36" s="1">
        <f t="shared" si="4"/>
        <v>0</v>
      </c>
      <c r="I36" s="11">
        <v>20</v>
      </c>
      <c r="J36" s="115" t="b">
        <f t="shared" si="5"/>
        <v>1</v>
      </c>
      <c r="K36" s="1">
        <f t="shared" si="6"/>
        <v>0</v>
      </c>
    </row>
    <row r="37" spans="1:11" ht="13.5" thickBot="1">
      <c r="A37" s="19">
        <v>16.5</v>
      </c>
      <c r="B37" s="1">
        <v>198</v>
      </c>
      <c r="C37" s="20">
        <f t="shared" si="1"/>
        <v>0</v>
      </c>
      <c r="D37" s="115" t="b">
        <f t="shared" si="2"/>
        <v>1</v>
      </c>
      <c r="E37" s="116">
        <f t="shared" si="0"/>
        <v>6022.5</v>
      </c>
      <c r="F37" s="117">
        <f t="shared" si="7"/>
        <v>247500</v>
      </c>
      <c r="G37" s="118">
        <f t="shared" si="3"/>
        <v>0</v>
      </c>
      <c r="H37" s="1">
        <f t="shared" si="4"/>
        <v>0</v>
      </c>
      <c r="I37" s="11">
        <v>20</v>
      </c>
      <c r="J37" s="115" t="b">
        <f t="shared" si="5"/>
        <v>1</v>
      </c>
      <c r="K37" s="1">
        <f t="shared" si="6"/>
        <v>0</v>
      </c>
    </row>
    <row r="38" spans="1:11" ht="13.5" thickBot="1">
      <c r="A38" s="19">
        <v>17</v>
      </c>
      <c r="B38" s="1">
        <v>204</v>
      </c>
      <c r="C38" s="20">
        <f t="shared" si="1"/>
        <v>0</v>
      </c>
      <c r="D38" s="115" t="b">
        <f t="shared" si="2"/>
        <v>1</v>
      </c>
      <c r="E38" s="116">
        <f t="shared" si="0"/>
        <v>6205</v>
      </c>
      <c r="F38" s="117">
        <f t="shared" si="7"/>
        <v>255000</v>
      </c>
      <c r="G38" s="118">
        <f t="shared" si="3"/>
        <v>0</v>
      </c>
      <c r="H38" s="1">
        <f t="shared" si="4"/>
        <v>0</v>
      </c>
      <c r="I38" s="11">
        <v>20</v>
      </c>
      <c r="J38" s="115" t="b">
        <f t="shared" si="5"/>
        <v>1</v>
      </c>
      <c r="K38" s="1">
        <f t="shared" si="6"/>
        <v>0</v>
      </c>
    </row>
    <row r="39" spans="1:11" ht="13.5" thickBot="1">
      <c r="A39" s="19">
        <v>17.5</v>
      </c>
      <c r="B39" s="1">
        <v>210</v>
      </c>
      <c r="C39" s="20">
        <f t="shared" si="1"/>
        <v>0</v>
      </c>
      <c r="D39" s="115" t="b">
        <f t="shared" si="2"/>
        <v>1</v>
      </c>
      <c r="E39" s="116">
        <f t="shared" si="0"/>
        <v>6387.5</v>
      </c>
      <c r="F39" s="117">
        <f t="shared" si="7"/>
        <v>262500</v>
      </c>
      <c r="G39" s="118">
        <f t="shared" si="3"/>
        <v>0</v>
      </c>
      <c r="H39" s="1">
        <f t="shared" si="4"/>
        <v>0</v>
      </c>
      <c r="I39" s="11">
        <v>20</v>
      </c>
      <c r="J39" s="115" t="b">
        <f t="shared" si="5"/>
        <v>1</v>
      </c>
      <c r="K39" s="1">
        <f t="shared" si="6"/>
        <v>0</v>
      </c>
    </row>
    <row r="40" spans="1:11" ht="13.5" thickBot="1">
      <c r="A40" s="19">
        <v>18</v>
      </c>
      <c r="B40" s="1">
        <v>216</v>
      </c>
      <c r="C40" s="20">
        <f t="shared" si="1"/>
        <v>0</v>
      </c>
      <c r="D40" s="115" t="b">
        <f t="shared" si="2"/>
        <v>1</v>
      </c>
      <c r="E40" s="116">
        <f t="shared" si="0"/>
        <v>6570</v>
      </c>
      <c r="F40" s="117">
        <f t="shared" si="7"/>
        <v>270000</v>
      </c>
      <c r="G40" s="118">
        <f t="shared" si="3"/>
        <v>0</v>
      </c>
      <c r="H40" s="1">
        <f t="shared" si="4"/>
        <v>0</v>
      </c>
      <c r="I40" s="11">
        <v>20</v>
      </c>
      <c r="J40" s="115" t="b">
        <f t="shared" si="5"/>
        <v>1</v>
      </c>
      <c r="K40" s="1">
        <f t="shared" si="6"/>
        <v>0</v>
      </c>
    </row>
    <row r="41" spans="1:11" ht="13.5" thickBot="1">
      <c r="A41" s="19">
        <v>18.5</v>
      </c>
      <c r="B41" s="1">
        <v>222</v>
      </c>
      <c r="C41" s="20">
        <f t="shared" si="1"/>
        <v>0</v>
      </c>
      <c r="D41" s="115" t="b">
        <f t="shared" si="2"/>
        <v>1</v>
      </c>
      <c r="E41" s="116">
        <f t="shared" si="0"/>
        <v>6752.5</v>
      </c>
      <c r="F41" s="117">
        <f t="shared" si="7"/>
        <v>277500</v>
      </c>
      <c r="G41" s="118">
        <f t="shared" si="3"/>
        <v>0</v>
      </c>
      <c r="H41" s="1">
        <f t="shared" si="4"/>
        <v>0</v>
      </c>
      <c r="I41" s="11">
        <v>20</v>
      </c>
      <c r="J41" s="115" t="b">
        <f t="shared" si="5"/>
        <v>1</v>
      </c>
      <c r="K41" s="1">
        <f t="shared" si="6"/>
        <v>0</v>
      </c>
    </row>
    <row r="42" spans="1:11" ht="13.5" thickBot="1">
      <c r="A42" s="19">
        <v>19</v>
      </c>
      <c r="B42" s="1">
        <v>228</v>
      </c>
      <c r="C42" s="20">
        <f t="shared" si="1"/>
        <v>0</v>
      </c>
      <c r="D42" s="115" t="b">
        <f t="shared" si="2"/>
        <v>1</v>
      </c>
      <c r="E42" s="116">
        <f t="shared" si="0"/>
        <v>6935</v>
      </c>
      <c r="F42" s="117">
        <f t="shared" si="7"/>
        <v>285000</v>
      </c>
      <c r="G42" s="118">
        <f t="shared" si="3"/>
        <v>0</v>
      </c>
      <c r="H42" s="1">
        <f t="shared" si="4"/>
        <v>0</v>
      </c>
      <c r="I42" s="11">
        <v>20</v>
      </c>
      <c r="J42" s="115" t="b">
        <f t="shared" si="5"/>
        <v>1</v>
      </c>
      <c r="K42" s="1">
        <f t="shared" si="6"/>
        <v>0</v>
      </c>
    </row>
    <row r="43" spans="1:11" ht="13.5" thickBot="1">
      <c r="A43" s="19">
        <v>19.5</v>
      </c>
      <c r="B43" s="1">
        <v>234</v>
      </c>
      <c r="C43" s="20">
        <f t="shared" si="1"/>
        <v>0</v>
      </c>
      <c r="D43" s="115" t="b">
        <f t="shared" si="2"/>
        <v>1</v>
      </c>
      <c r="E43" s="116">
        <f t="shared" si="0"/>
        <v>7117.5</v>
      </c>
      <c r="F43" s="117">
        <f t="shared" si="7"/>
        <v>292500</v>
      </c>
      <c r="G43" s="118">
        <f t="shared" si="3"/>
        <v>0</v>
      </c>
      <c r="H43" s="1">
        <f t="shared" si="4"/>
        <v>0</v>
      </c>
      <c r="I43" s="11">
        <v>20</v>
      </c>
      <c r="J43" s="115" t="b">
        <f t="shared" si="5"/>
        <v>1</v>
      </c>
      <c r="K43" s="1">
        <f t="shared" si="6"/>
        <v>0</v>
      </c>
    </row>
    <row r="44" spans="1:11" ht="13.5" thickBot="1">
      <c r="A44" s="19">
        <v>20</v>
      </c>
      <c r="B44" s="1">
        <v>240</v>
      </c>
      <c r="C44" s="20">
        <f t="shared" si="1"/>
        <v>0</v>
      </c>
      <c r="D44" s="115" t="b">
        <f t="shared" si="2"/>
        <v>1</v>
      </c>
      <c r="E44" s="116">
        <f t="shared" si="0"/>
        <v>7300</v>
      </c>
      <c r="F44" s="117">
        <f t="shared" si="7"/>
        <v>300000</v>
      </c>
      <c r="G44" s="118">
        <f t="shared" si="3"/>
        <v>0</v>
      </c>
      <c r="H44" s="1">
        <f t="shared" si="4"/>
        <v>0</v>
      </c>
      <c r="I44" s="11">
        <v>20</v>
      </c>
      <c r="J44" s="115" t="b">
        <f t="shared" si="5"/>
        <v>1</v>
      </c>
      <c r="K44" s="1">
        <f t="shared" si="6"/>
        <v>0</v>
      </c>
    </row>
    <row r="45" spans="1:11" ht="13.5" thickBot="1">
      <c r="A45" s="19">
        <v>20.5</v>
      </c>
      <c r="B45" s="1">
        <v>246</v>
      </c>
      <c r="C45" s="20">
        <f t="shared" si="1"/>
        <v>0</v>
      </c>
      <c r="D45" s="115" t="b">
        <f t="shared" si="2"/>
        <v>1</v>
      </c>
      <c r="E45" s="116">
        <f t="shared" si="0"/>
        <v>7482.5</v>
      </c>
      <c r="F45" s="117">
        <f t="shared" si="7"/>
        <v>307500</v>
      </c>
      <c r="G45" s="118">
        <f t="shared" si="3"/>
        <v>0</v>
      </c>
      <c r="H45" s="1">
        <f t="shared" si="4"/>
        <v>0</v>
      </c>
      <c r="I45" s="11">
        <v>20</v>
      </c>
      <c r="J45" s="115" t="b">
        <f t="shared" si="5"/>
        <v>1</v>
      </c>
      <c r="K45" s="1">
        <f t="shared" si="6"/>
        <v>0</v>
      </c>
    </row>
    <row r="46" spans="1:11" ht="13.5" thickBot="1">
      <c r="A46" s="19">
        <v>21</v>
      </c>
      <c r="B46" s="1">
        <v>252</v>
      </c>
      <c r="C46" s="20">
        <f t="shared" si="1"/>
        <v>0</v>
      </c>
      <c r="D46" s="115" t="b">
        <f t="shared" si="2"/>
        <v>1</v>
      </c>
      <c r="E46" s="116">
        <f t="shared" si="0"/>
        <v>7665</v>
      </c>
      <c r="F46" s="117">
        <f t="shared" si="7"/>
        <v>315000</v>
      </c>
      <c r="G46" s="118">
        <f t="shared" si="3"/>
        <v>0</v>
      </c>
      <c r="H46" s="1">
        <f t="shared" si="4"/>
        <v>0</v>
      </c>
      <c r="I46" s="11">
        <v>20</v>
      </c>
      <c r="J46" s="115" t="b">
        <f t="shared" si="5"/>
        <v>1</v>
      </c>
      <c r="K46" s="1">
        <f t="shared" si="6"/>
        <v>0</v>
      </c>
    </row>
    <row r="47" spans="1:11" ht="13.5" thickBot="1">
      <c r="A47" s="19">
        <v>21.5</v>
      </c>
      <c r="B47" s="1">
        <v>258</v>
      </c>
      <c r="C47" s="20">
        <f t="shared" si="1"/>
        <v>0</v>
      </c>
      <c r="D47" s="115" t="b">
        <f t="shared" si="2"/>
        <v>1</v>
      </c>
      <c r="E47" s="116">
        <f t="shared" si="0"/>
        <v>7847.5</v>
      </c>
      <c r="F47" s="117">
        <f t="shared" si="7"/>
        <v>322500</v>
      </c>
      <c r="G47" s="118">
        <f t="shared" si="3"/>
        <v>0</v>
      </c>
      <c r="H47" s="1">
        <f t="shared" si="4"/>
        <v>0</v>
      </c>
      <c r="I47" s="11">
        <v>20</v>
      </c>
      <c r="J47" s="115" t="b">
        <f t="shared" si="5"/>
        <v>1</v>
      </c>
      <c r="K47" s="1">
        <f t="shared" si="6"/>
        <v>0</v>
      </c>
    </row>
    <row r="48" spans="1:11" ht="13.5" thickBot="1">
      <c r="A48" s="19">
        <v>22</v>
      </c>
      <c r="B48" s="1">
        <v>264</v>
      </c>
      <c r="C48" s="20">
        <f t="shared" si="1"/>
        <v>0</v>
      </c>
      <c r="D48" s="115" t="b">
        <f t="shared" si="2"/>
        <v>1</v>
      </c>
      <c r="E48" s="116">
        <f t="shared" si="0"/>
        <v>8030</v>
      </c>
      <c r="F48" s="117">
        <f t="shared" si="7"/>
        <v>330000</v>
      </c>
      <c r="G48" s="118">
        <f t="shared" si="3"/>
        <v>0</v>
      </c>
      <c r="H48" s="1">
        <f t="shared" si="4"/>
        <v>0</v>
      </c>
      <c r="I48" s="11">
        <v>20</v>
      </c>
      <c r="J48" s="115" t="b">
        <f t="shared" si="5"/>
        <v>1</v>
      </c>
      <c r="K48" s="1">
        <f t="shared" si="6"/>
        <v>0</v>
      </c>
    </row>
    <row r="49" spans="1:11" ht="13.5" thickBot="1">
      <c r="A49" s="19">
        <v>22.5</v>
      </c>
      <c r="B49" s="1">
        <v>270</v>
      </c>
      <c r="C49" s="20">
        <f t="shared" si="1"/>
        <v>0</v>
      </c>
      <c r="D49" s="115" t="b">
        <f t="shared" si="2"/>
        <v>1</v>
      </c>
      <c r="E49" s="116">
        <f t="shared" si="0"/>
        <v>8212.5</v>
      </c>
      <c r="F49" s="117">
        <f t="shared" si="7"/>
        <v>337500</v>
      </c>
      <c r="G49" s="118">
        <f t="shared" si="3"/>
        <v>0</v>
      </c>
      <c r="H49" s="1">
        <f t="shared" si="4"/>
        <v>0</v>
      </c>
      <c r="I49" s="11">
        <v>20</v>
      </c>
      <c r="J49" s="115" t="b">
        <f t="shared" si="5"/>
        <v>1</v>
      </c>
      <c r="K49" s="1">
        <f t="shared" si="6"/>
        <v>0</v>
      </c>
    </row>
    <row r="50" spans="1:11" ht="13.5" thickBot="1">
      <c r="A50" s="19">
        <v>23</v>
      </c>
      <c r="B50" s="1">
        <v>276</v>
      </c>
      <c r="C50" s="20">
        <f t="shared" si="1"/>
        <v>0</v>
      </c>
      <c r="D50" s="115" t="b">
        <f t="shared" si="2"/>
        <v>1</v>
      </c>
      <c r="E50" s="116">
        <f t="shared" si="0"/>
        <v>8395</v>
      </c>
      <c r="F50" s="117">
        <f t="shared" si="7"/>
        <v>345000</v>
      </c>
      <c r="G50" s="118">
        <f t="shared" si="3"/>
        <v>0</v>
      </c>
      <c r="H50" s="1">
        <f t="shared" si="4"/>
        <v>0</v>
      </c>
      <c r="I50" s="11">
        <v>20</v>
      </c>
      <c r="J50" s="115" t="b">
        <f t="shared" si="5"/>
        <v>1</v>
      </c>
      <c r="K50" s="1">
        <f t="shared" si="6"/>
        <v>0</v>
      </c>
    </row>
    <row r="51" spans="1:11" ht="13.5" thickBot="1">
      <c r="A51" s="19">
        <v>23.5</v>
      </c>
      <c r="B51" s="1">
        <v>282</v>
      </c>
      <c r="C51" s="20">
        <f t="shared" si="1"/>
        <v>0</v>
      </c>
      <c r="D51" s="115" t="b">
        <f t="shared" si="2"/>
        <v>1</v>
      </c>
      <c r="E51" s="116">
        <f t="shared" si="0"/>
        <v>8577.5</v>
      </c>
      <c r="F51" s="117">
        <f t="shared" si="7"/>
        <v>352500</v>
      </c>
      <c r="G51" s="118">
        <f t="shared" si="3"/>
        <v>0</v>
      </c>
      <c r="H51" s="1">
        <f t="shared" si="4"/>
        <v>0</v>
      </c>
      <c r="I51" s="11">
        <v>20</v>
      </c>
      <c r="J51" s="115" t="b">
        <f t="shared" si="5"/>
        <v>1</v>
      </c>
      <c r="K51" s="1">
        <f t="shared" si="6"/>
        <v>0</v>
      </c>
    </row>
    <row r="52" spans="1:11" ht="13.5" thickBot="1">
      <c r="A52" s="19">
        <v>24</v>
      </c>
      <c r="B52" s="1">
        <v>288</v>
      </c>
      <c r="C52" s="20">
        <f t="shared" si="1"/>
        <v>0</v>
      </c>
      <c r="D52" s="115" t="b">
        <f t="shared" si="2"/>
        <v>1</v>
      </c>
      <c r="E52" s="116">
        <f t="shared" si="0"/>
        <v>8760</v>
      </c>
      <c r="F52" s="117">
        <f t="shared" si="7"/>
        <v>360000</v>
      </c>
      <c r="G52" s="118">
        <f t="shared" si="3"/>
        <v>0</v>
      </c>
      <c r="H52" s="1">
        <f t="shared" si="4"/>
        <v>0</v>
      </c>
      <c r="I52" s="11">
        <v>20</v>
      </c>
      <c r="J52" s="115" t="b">
        <f t="shared" si="5"/>
        <v>1</v>
      </c>
      <c r="K52" s="1">
        <f t="shared" si="6"/>
        <v>0</v>
      </c>
    </row>
    <row r="53" spans="1:11" ht="13.5" thickBot="1">
      <c r="A53" s="19">
        <v>24.5</v>
      </c>
      <c r="B53" s="1">
        <v>294</v>
      </c>
      <c r="C53" s="20">
        <f t="shared" si="1"/>
        <v>0</v>
      </c>
      <c r="D53" s="115" t="b">
        <f t="shared" si="2"/>
        <v>1</v>
      </c>
      <c r="E53" s="116">
        <f t="shared" si="0"/>
        <v>8942.5</v>
      </c>
      <c r="F53" s="117">
        <f t="shared" si="7"/>
        <v>367500</v>
      </c>
      <c r="G53" s="118">
        <f t="shared" si="3"/>
        <v>0</v>
      </c>
      <c r="H53" s="1">
        <f t="shared" si="4"/>
        <v>0</v>
      </c>
      <c r="I53" s="11">
        <v>20</v>
      </c>
      <c r="J53" s="115" t="b">
        <f t="shared" si="5"/>
        <v>1</v>
      </c>
      <c r="K53" s="1">
        <f t="shared" si="6"/>
        <v>0</v>
      </c>
    </row>
    <row r="54" spans="1:11" ht="13.5" thickBot="1">
      <c r="A54" s="19">
        <v>25</v>
      </c>
      <c r="B54" s="1">
        <v>300</v>
      </c>
      <c r="C54" s="20">
        <f t="shared" si="1"/>
        <v>0</v>
      </c>
      <c r="D54" s="115" t="b">
        <f t="shared" si="2"/>
        <v>1</v>
      </c>
      <c r="E54" s="116">
        <f t="shared" si="0"/>
        <v>9125</v>
      </c>
      <c r="F54" s="117">
        <f t="shared" si="7"/>
        <v>375000</v>
      </c>
      <c r="G54" s="118">
        <f t="shared" si="3"/>
        <v>0</v>
      </c>
      <c r="H54" s="1">
        <f t="shared" si="4"/>
        <v>0</v>
      </c>
      <c r="I54" s="11">
        <v>20</v>
      </c>
      <c r="J54" s="115" t="b">
        <f t="shared" si="5"/>
        <v>1</v>
      </c>
      <c r="K54" s="1">
        <f t="shared" si="6"/>
        <v>0</v>
      </c>
    </row>
    <row r="55" spans="1:11" ht="13.5" thickBot="1">
      <c r="A55" s="19">
        <v>25.5</v>
      </c>
      <c r="B55" s="1">
        <v>306</v>
      </c>
      <c r="C55" s="20">
        <f t="shared" si="1"/>
        <v>0</v>
      </c>
      <c r="D55" s="115" t="b">
        <f t="shared" si="2"/>
        <v>1</v>
      </c>
      <c r="E55" s="116">
        <f t="shared" si="0"/>
        <v>9307.5</v>
      </c>
      <c r="F55" s="117">
        <f t="shared" si="7"/>
        <v>382500</v>
      </c>
      <c r="G55" s="118">
        <f t="shared" si="3"/>
        <v>0</v>
      </c>
      <c r="H55" s="1">
        <f t="shared" si="4"/>
        <v>0</v>
      </c>
      <c r="I55" s="11">
        <v>20</v>
      </c>
      <c r="J55" s="115" t="b">
        <f t="shared" si="5"/>
        <v>1</v>
      </c>
      <c r="K55" s="1">
        <f t="shared" si="6"/>
        <v>0</v>
      </c>
    </row>
    <row r="56" spans="1:11" ht="13.5" thickBot="1">
      <c r="A56" s="19">
        <v>26</v>
      </c>
      <c r="B56" s="1">
        <v>312</v>
      </c>
      <c r="C56" s="20">
        <f t="shared" si="1"/>
        <v>0</v>
      </c>
      <c r="D56" s="115" t="b">
        <f t="shared" si="2"/>
        <v>1</v>
      </c>
      <c r="E56" s="116">
        <f t="shared" si="0"/>
        <v>9490</v>
      </c>
      <c r="F56" s="117">
        <f t="shared" si="7"/>
        <v>390000</v>
      </c>
      <c r="G56" s="118">
        <f t="shared" si="3"/>
        <v>0</v>
      </c>
      <c r="H56" s="1">
        <f t="shared" si="4"/>
        <v>0</v>
      </c>
      <c r="I56" s="11">
        <v>20</v>
      </c>
      <c r="J56" s="115" t="b">
        <f t="shared" si="5"/>
        <v>1</v>
      </c>
      <c r="K56" s="1">
        <f t="shared" si="6"/>
        <v>0</v>
      </c>
    </row>
    <row r="57" spans="1:11" ht="13.5" thickBot="1">
      <c r="A57" s="19">
        <v>26.5</v>
      </c>
      <c r="B57" s="1">
        <v>318</v>
      </c>
      <c r="C57" s="20">
        <f t="shared" si="1"/>
        <v>0</v>
      </c>
      <c r="D57" s="115" t="b">
        <f t="shared" si="2"/>
        <v>1</v>
      </c>
      <c r="E57" s="116">
        <f t="shared" si="0"/>
        <v>9672.5</v>
      </c>
      <c r="F57" s="117">
        <f t="shared" si="7"/>
        <v>397500</v>
      </c>
      <c r="G57" s="118">
        <f t="shared" si="3"/>
        <v>0</v>
      </c>
      <c r="H57" s="1">
        <f t="shared" si="4"/>
        <v>0</v>
      </c>
      <c r="I57" s="11">
        <v>20</v>
      </c>
      <c r="J57" s="115" t="b">
        <f t="shared" si="5"/>
        <v>1</v>
      </c>
      <c r="K57" s="1">
        <f t="shared" si="6"/>
        <v>0</v>
      </c>
    </row>
    <row r="58" spans="1:11" ht="13.5" thickBot="1">
      <c r="A58" s="19">
        <v>27</v>
      </c>
      <c r="B58" s="1">
        <v>324</v>
      </c>
      <c r="C58" s="20">
        <f t="shared" si="1"/>
        <v>0</v>
      </c>
      <c r="D58" s="115" t="b">
        <f t="shared" si="2"/>
        <v>1</v>
      </c>
      <c r="E58" s="116">
        <f t="shared" si="0"/>
        <v>9855</v>
      </c>
      <c r="F58" s="117">
        <f t="shared" si="7"/>
        <v>405000</v>
      </c>
      <c r="G58" s="118">
        <f t="shared" si="3"/>
        <v>0</v>
      </c>
      <c r="H58" s="1">
        <f t="shared" si="4"/>
        <v>0</v>
      </c>
      <c r="I58" s="11">
        <v>20</v>
      </c>
      <c r="J58" s="115" t="b">
        <f t="shared" si="5"/>
        <v>1</v>
      </c>
      <c r="K58" s="1">
        <f t="shared" si="6"/>
        <v>0</v>
      </c>
    </row>
    <row r="59" spans="1:11" ht="13.5" thickBot="1">
      <c r="A59" s="19">
        <v>27.5</v>
      </c>
      <c r="B59" s="1">
        <v>330</v>
      </c>
      <c r="C59" s="20">
        <f t="shared" si="1"/>
        <v>0</v>
      </c>
      <c r="D59" s="115" t="b">
        <f t="shared" si="2"/>
        <v>1</v>
      </c>
      <c r="E59" s="116">
        <f t="shared" si="0"/>
        <v>10037.5</v>
      </c>
      <c r="F59" s="117">
        <f t="shared" si="7"/>
        <v>412500</v>
      </c>
      <c r="G59" s="118">
        <f t="shared" si="3"/>
        <v>0</v>
      </c>
      <c r="H59" s="1">
        <f t="shared" si="4"/>
        <v>0</v>
      </c>
      <c r="I59" s="11">
        <v>20</v>
      </c>
      <c r="J59" s="115" t="b">
        <f t="shared" si="5"/>
        <v>1</v>
      </c>
      <c r="K59" s="1">
        <f t="shared" si="6"/>
        <v>0</v>
      </c>
    </row>
    <row r="60" spans="1:11" ht="13.5" thickBot="1">
      <c r="A60" s="19">
        <v>28</v>
      </c>
      <c r="B60" s="1">
        <v>336</v>
      </c>
      <c r="C60" s="20">
        <f t="shared" si="1"/>
        <v>0</v>
      </c>
      <c r="D60" s="115" t="b">
        <f t="shared" si="2"/>
        <v>1</v>
      </c>
      <c r="E60" s="116">
        <f t="shared" si="0"/>
        <v>10220</v>
      </c>
      <c r="F60" s="117">
        <f t="shared" si="7"/>
        <v>420000</v>
      </c>
      <c r="G60" s="118">
        <f t="shared" si="3"/>
        <v>0</v>
      </c>
      <c r="H60" s="1">
        <f t="shared" si="4"/>
        <v>0</v>
      </c>
      <c r="I60" s="11">
        <v>20</v>
      </c>
      <c r="J60" s="115" t="b">
        <f t="shared" si="5"/>
        <v>1</v>
      </c>
      <c r="K60" s="1">
        <f t="shared" si="6"/>
        <v>0</v>
      </c>
    </row>
    <row r="61" spans="1:11" ht="13.5" thickBot="1">
      <c r="A61" s="19">
        <v>28.5</v>
      </c>
      <c r="B61" s="1">
        <v>342</v>
      </c>
      <c r="C61" s="20">
        <f t="shared" si="1"/>
        <v>0</v>
      </c>
      <c r="D61" s="115" t="b">
        <f t="shared" si="2"/>
        <v>1</v>
      </c>
      <c r="E61" s="116">
        <f t="shared" si="0"/>
        <v>10402.5</v>
      </c>
      <c r="F61" s="117">
        <f t="shared" si="7"/>
        <v>427500</v>
      </c>
      <c r="G61" s="118">
        <f t="shared" si="3"/>
        <v>0</v>
      </c>
      <c r="H61" s="1">
        <f t="shared" si="4"/>
        <v>0</v>
      </c>
      <c r="I61" s="11">
        <v>20</v>
      </c>
      <c r="J61" s="115" t="b">
        <f t="shared" si="5"/>
        <v>1</v>
      </c>
      <c r="K61" s="1">
        <f t="shared" si="6"/>
        <v>0</v>
      </c>
    </row>
    <row r="62" spans="1:11" ht="13.5" thickBot="1">
      <c r="A62" s="19">
        <v>29</v>
      </c>
      <c r="B62" s="1">
        <v>348</v>
      </c>
      <c r="C62" s="20">
        <f t="shared" si="1"/>
        <v>0</v>
      </c>
      <c r="D62" s="115" t="b">
        <f t="shared" si="2"/>
        <v>1</v>
      </c>
      <c r="E62" s="116">
        <f t="shared" si="0"/>
        <v>10585</v>
      </c>
      <c r="F62" s="117">
        <f t="shared" si="7"/>
        <v>435000</v>
      </c>
      <c r="G62" s="118">
        <f t="shared" si="3"/>
        <v>0</v>
      </c>
      <c r="H62" s="1">
        <f t="shared" si="4"/>
        <v>0</v>
      </c>
      <c r="I62" s="11">
        <v>20</v>
      </c>
      <c r="J62" s="115" t="b">
        <f t="shared" si="5"/>
        <v>1</v>
      </c>
      <c r="K62" s="1">
        <f t="shared" si="6"/>
        <v>0</v>
      </c>
    </row>
    <row r="63" spans="1:11" ht="13.5" thickBot="1">
      <c r="A63" s="19">
        <v>29.5</v>
      </c>
      <c r="B63" s="1">
        <v>354</v>
      </c>
      <c r="C63" s="20">
        <v>0</v>
      </c>
      <c r="D63" s="115" t="b">
        <f t="shared" si="2"/>
        <v>1</v>
      </c>
      <c r="E63" s="116">
        <f>B63/12*$E$1</f>
        <v>10767.5</v>
      </c>
      <c r="F63" s="117">
        <f t="shared" si="7"/>
        <v>442500</v>
      </c>
      <c r="G63" s="118">
        <f t="shared" si="3"/>
        <v>0</v>
      </c>
      <c r="H63" s="1">
        <f t="shared" si="4"/>
        <v>0</v>
      </c>
      <c r="I63" s="11">
        <v>20</v>
      </c>
      <c r="J63" s="115" t="b">
        <f t="shared" si="5"/>
        <v>1</v>
      </c>
      <c r="K63" s="1">
        <f t="shared" si="6"/>
        <v>0</v>
      </c>
    </row>
    <row r="64" spans="1:11" ht="13.5" thickBot="1">
      <c r="A64" s="19">
        <v>30</v>
      </c>
      <c r="B64" s="1">
        <v>360</v>
      </c>
      <c r="C64" s="20">
        <f>IF(AND($C$3&gt;E63,$C$3&lt;=E64),$C$3,0)</f>
        <v>0</v>
      </c>
      <c r="D64" s="115" t="b">
        <f t="shared" si="2"/>
        <v>1</v>
      </c>
      <c r="E64" s="116">
        <f>B64/12*$E$1</f>
        <v>10950</v>
      </c>
      <c r="F64" s="117">
        <f t="shared" si="7"/>
        <v>450000</v>
      </c>
      <c r="G64" s="118">
        <f t="shared" si="3"/>
        <v>0</v>
      </c>
      <c r="H64" s="1">
        <f t="shared" si="4"/>
        <v>0</v>
      </c>
      <c r="I64" s="11">
        <v>20</v>
      </c>
      <c r="J64" s="115" t="b">
        <f t="shared" si="5"/>
        <v>1</v>
      </c>
      <c r="K64" s="1">
        <f t="shared" si="6"/>
        <v>0</v>
      </c>
    </row>
  </sheetData>
  <sheetProtection password="CA4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1" bestFit="1" customWidth="1"/>
    <col min="2" max="2" width="4.8515625" style="1" customWidth="1"/>
    <col min="3" max="4" width="10.140625" style="11" customWidth="1"/>
    <col min="5" max="10" width="8.8515625" style="1" customWidth="1"/>
    <col min="11" max="11" width="10.421875" style="1" customWidth="1"/>
    <col min="12" max="12" width="12.140625" style="1" customWidth="1"/>
    <col min="13" max="14" width="9.7109375" style="1" bestFit="1" customWidth="1"/>
    <col min="15" max="16384" width="8.8515625" style="1" customWidth="1"/>
  </cols>
  <sheetData>
    <row r="1" spans="1:14" ht="13.5" thickBot="1">
      <c r="A1" s="10"/>
      <c r="E1" s="1">
        <v>365</v>
      </c>
      <c r="L1" s="1" t="s">
        <v>22</v>
      </c>
      <c r="M1" s="1" t="s">
        <v>23</v>
      </c>
      <c r="N1" s="94" t="s">
        <v>24</v>
      </c>
    </row>
    <row r="2" spans="1:14" ht="13.5" thickBot="1">
      <c r="A2" s="10"/>
      <c r="E2" s="1">
        <v>182.5</v>
      </c>
      <c r="F2" s="95">
        <f>'Διπλοκάμπινα και Βαν'!B30</f>
        <v>0</v>
      </c>
      <c r="G2" s="96" t="s">
        <v>25</v>
      </c>
      <c r="K2" s="123" t="e">
        <f>IF(G3=0,0,ROUND(VLOOKUP(FALSE,J5:K64,2,FALSE),2))</f>
        <v>#N/A</v>
      </c>
      <c r="L2" s="124" t="e">
        <f>('Διπλοκάμπινα και Βαν'!B9+'Διπλοκάμπινα και Βαν'!B27)*K2/100</f>
        <v>#N/A</v>
      </c>
      <c r="M2" s="99">
        <f>'Διπλοκάμπινα και Βαν'!B9*95/100+'Διπλοκάμπινα και Βαν'!B27</f>
        <v>0</v>
      </c>
      <c r="N2" s="125" t="e">
        <f>IF(L2&lt;=M2,L2,M2)</f>
        <v>#N/A</v>
      </c>
    </row>
    <row r="3" spans="1:12" ht="13.5" thickBot="1">
      <c r="A3" s="10"/>
      <c r="B3" s="11" t="s">
        <v>26</v>
      </c>
      <c r="C3" s="17">
        <f>'Διπλοκάμπινα και Βαν'!B25</f>
      </c>
      <c r="D3" s="101"/>
      <c r="F3" s="126" t="e">
        <f>ROUND(VLOOKUP(FALSE,D5:G64,4,FALSE),0)</f>
        <v>#N/A</v>
      </c>
      <c r="G3" s="127" t="e">
        <f>ROUND(IF(F2-F3&lt;=0,0,F2-F3),0)</f>
        <v>#N/A</v>
      </c>
      <c r="L3" s="24"/>
    </row>
    <row r="4" spans="1:12" s="113" customFormat="1" ht="64.5" thickBot="1">
      <c r="A4" s="104" t="s">
        <v>27</v>
      </c>
      <c r="B4" s="105" t="s">
        <v>28</v>
      </c>
      <c r="C4" s="106"/>
      <c r="D4" s="107"/>
      <c r="E4" s="108" t="s">
        <v>29</v>
      </c>
      <c r="F4" s="109" t="s">
        <v>30</v>
      </c>
      <c r="G4" s="110" t="s">
        <v>31</v>
      </c>
      <c r="H4" s="111" t="s">
        <v>32</v>
      </c>
      <c r="I4" s="111" t="s">
        <v>33</v>
      </c>
      <c r="J4" s="108"/>
      <c r="K4" s="111" t="s">
        <v>34</v>
      </c>
      <c r="L4" s="112"/>
    </row>
    <row r="5" spans="1:14" ht="13.5" thickBot="1">
      <c r="A5" s="19">
        <v>0.5</v>
      </c>
      <c r="B5" s="1">
        <v>6</v>
      </c>
      <c r="C5" s="114">
        <f>IF(AND($C$3&gt;E3,$C$3&lt;=E5),$C$3,0)</f>
        <v>0</v>
      </c>
      <c r="D5" s="115" t="b">
        <f aca="true" t="shared" si="0" ref="D5:D36">C5=0</f>
        <v>1</v>
      </c>
      <c r="E5" s="116">
        <f aca="true" t="shared" si="1" ref="E5:E36">B5/12*$E$1</f>
        <v>182.5</v>
      </c>
      <c r="F5" s="117">
        <v>9000</v>
      </c>
      <c r="G5" s="118">
        <f>IF(C5=0,0,0+(F5-0)*($C$3-0)/182.5)</f>
        <v>0</v>
      </c>
      <c r="H5" s="1">
        <f aca="true" t="shared" si="2" ref="H5:H36">IF(C5&gt;0,($F$2-G5)/500*I5/100,0)</f>
        <v>0</v>
      </c>
      <c r="I5" s="11">
        <v>20</v>
      </c>
      <c r="J5" s="115" t="b">
        <f aca="true" t="shared" si="3" ref="J5:J36">K5=0</f>
        <v>1</v>
      </c>
      <c r="K5" s="1">
        <f aca="true" t="shared" si="4" ref="K5:K36">IF(H5=0,0,IF(H5&lt;=I5,H5,I5))</f>
        <v>0</v>
      </c>
      <c r="N5" s="119"/>
    </row>
    <row r="6" spans="1:14" ht="13.5" thickBot="1">
      <c r="A6" s="19">
        <v>1</v>
      </c>
      <c r="B6" s="1">
        <v>12</v>
      </c>
      <c r="C6" s="20">
        <f aca="true" t="shared" si="5" ref="C6:C37">IF(AND($C$3&gt;E5,$C$3&lt;=E6),$C$3,0)</f>
        <v>0</v>
      </c>
      <c r="D6" s="115" t="b">
        <f t="shared" si="0"/>
        <v>1</v>
      </c>
      <c r="E6" s="116">
        <f t="shared" si="1"/>
        <v>365</v>
      </c>
      <c r="F6" s="117">
        <f>F5+9000</f>
        <v>18000</v>
      </c>
      <c r="G6" s="118">
        <f aca="true" t="shared" si="6" ref="G6:G37">IF(C6=0,0,F5+(F6-F5)*($C$3-E5)/182.5)</f>
        <v>0</v>
      </c>
      <c r="H6" s="1">
        <f t="shared" si="2"/>
        <v>0</v>
      </c>
      <c r="I6" s="11">
        <v>20</v>
      </c>
      <c r="J6" s="115" t="b">
        <f t="shared" si="3"/>
        <v>1</v>
      </c>
      <c r="K6" s="1">
        <f t="shared" si="4"/>
        <v>0</v>
      </c>
      <c r="N6" s="119"/>
    </row>
    <row r="7" spans="1:14" ht="13.5" thickBot="1">
      <c r="A7" s="19">
        <v>1.5</v>
      </c>
      <c r="B7" s="1">
        <v>18</v>
      </c>
      <c r="C7" s="20">
        <f t="shared" si="5"/>
        <v>0</v>
      </c>
      <c r="D7" s="115" t="b">
        <f t="shared" si="0"/>
        <v>1</v>
      </c>
      <c r="E7" s="116">
        <f t="shared" si="1"/>
        <v>547.5</v>
      </c>
      <c r="F7" s="117">
        <f aca="true" t="shared" si="7" ref="F7:F64">F6+9000</f>
        <v>27000</v>
      </c>
      <c r="G7" s="118">
        <f t="shared" si="6"/>
        <v>0</v>
      </c>
      <c r="H7" s="1">
        <f t="shared" si="2"/>
        <v>0</v>
      </c>
      <c r="I7" s="11">
        <v>20</v>
      </c>
      <c r="J7" s="115" t="b">
        <f t="shared" si="3"/>
        <v>1</v>
      </c>
      <c r="K7" s="1">
        <f t="shared" si="4"/>
        <v>0</v>
      </c>
      <c r="N7" s="94"/>
    </row>
    <row r="8" spans="1:11" ht="13.5" thickBot="1">
      <c r="A8" s="19">
        <v>2</v>
      </c>
      <c r="B8" s="1">
        <v>24</v>
      </c>
      <c r="C8" s="20">
        <f t="shared" si="5"/>
        <v>0</v>
      </c>
      <c r="D8" s="115" t="b">
        <f t="shared" si="0"/>
        <v>1</v>
      </c>
      <c r="E8" s="116">
        <f t="shared" si="1"/>
        <v>730</v>
      </c>
      <c r="F8" s="117">
        <f t="shared" si="7"/>
        <v>36000</v>
      </c>
      <c r="G8" s="118">
        <f t="shared" si="6"/>
        <v>0</v>
      </c>
      <c r="H8" s="1">
        <f t="shared" si="2"/>
        <v>0</v>
      </c>
      <c r="I8" s="11">
        <v>20</v>
      </c>
      <c r="J8" s="115" t="b">
        <f t="shared" si="3"/>
        <v>1</v>
      </c>
      <c r="K8" s="1">
        <f t="shared" si="4"/>
        <v>0</v>
      </c>
    </row>
    <row r="9" spans="1:11" ht="13.5" thickBot="1">
      <c r="A9" s="19">
        <v>2.5</v>
      </c>
      <c r="B9" s="1">
        <v>30</v>
      </c>
      <c r="C9" s="20">
        <f t="shared" si="5"/>
        <v>0</v>
      </c>
      <c r="D9" s="115" t="b">
        <f t="shared" si="0"/>
        <v>1</v>
      </c>
      <c r="E9" s="116">
        <f t="shared" si="1"/>
        <v>912.5</v>
      </c>
      <c r="F9" s="117">
        <f t="shared" si="7"/>
        <v>45000</v>
      </c>
      <c r="G9" s="118">
        <f t="shared" si="6"/>
        <v>0</v>
      </c>
      <c r="H9" s="1">
        <f t="shared" si="2"/>
        <v>0</v>
      </c>
      <c r="I9" s="11">
        <v>20</v>
      </c>
      <c r="J9" s="115" t="b">
        <f t="shared" si="3"/>
        <v>1</v>
      </c>
      <c r="K9" s="1">
        <f t="shared" si="4"/>
        <v>0</v>
      </c>
    </row>
    <row r="10" spans="1:15" ht="13.5" thickBot="1">
      <c r="A10" s="19">
        <v>3</v>
      </c>
      <c r="B10" s="1">
        <v>36</v>
      </c>
      <c r="C10" s="20">
        <f t="shared" si="5"/>
        <v>0</v>
      </c>
      <c r="D10" s="115" t="b">
        <f t="shared" si="0"/>
        <v>1</v>
      </c>
      <c r="E10" s="116">
        <f t="shared" si="1"/>
        <v>1095</v>
      </c>
      <c r="F10" s="117">
        <f t="shared" si="7"/>
        <v>54000</v>
      </c>
      <c r="G10" s="118">
        <f t="shared" si="6"/>
        <v>0</v>
      </c>
      <c r="H10" s="1">
        <f t="shared" si="2"/>
        <v>0</v>
      </c>
      <c r="I10" s="11">
        <v>20</v>
      </c>
      <c r="J10" s="115" t="b">
        <f t="shared" si="3"/>
        <v>1</v>
      </c>
      <c r="K10" s="1">
        <f t="shared" si="4"/>
        <v>0</v>
      </c>
      <c r="O10" s="120"/>
    </row>
    <row r="11" spans="1:15" ht="13.5" thickBot="1">
      <c r="A11" s="19">
        <v>3.5</v>
      </c>
      <c r="B11" s="1">
        <v>42</v>
      </c>
      <c r="C11" s="20">
        <f t="shared" si="5"/>
        <v>0</v>
      </c>
      <c r="D11" s="115" t="b">
        <f t="shared" si="0"/>
        <v>1</v>
      </c>
      <c r="E11" s="116">
        <f t="shared" si="1"/>
        <v>1277.5</v>
      </c>
      <c r="F11" s="117">
        <f t="shared" si="7"/>
        <v>63000</v>
      </c>
      <c r="G11" s="118">
        <f t="shared" si="6"/>
        <v>0</v>
      </c>
      <c r="H11" s="1">
        <f t="shared" si="2"/>
        <v>0</v>
      </c>
      <c r="I11" s="11">
        <v>20</v>
      </c>
      <c r="J11" s="115" t="b">
        <f t="shared" si="3"/>
        <v>1</v>
      </c>
      <c r="K11" s="1">
        <f t="shared" si="4"/>
        <v>0</v>
      </c>
      <c r="O11" s="120"/>
    </row>
    <row r="12" spans="1:11" ht="13.5" thickBot="1">
      <c r="A12" s="19">
        <v>4</v>
      </c>
      <c r="B12" s="1">
        <v>48</v>
      </c>
      <c r="C12" s="20">
        <f t="shared" si="5"/>
        <v>0</v>
      </c>
      <c r="D12" s="115" t="b">
        <f t="shared" si="0"/>
        <v>1</v>
      </c>
      <c r="E12" s="116">
        <f t="shared" si="1"/>
        <v>1460</v>
      </c>
      <c r="F12" s="117">
        <f t="shared" si="7"/>
        <v>72000</v>
      </c>
      <c r="G12" s="118">
        <f t="shared" si="6"/>
        <v>0</v>
      </c>
      <c r="H12" s="1">
        <f t="shared" si="2"/>
        <v>0</v>
      </c>
      <c r="I12" s="11">
        <v>20</v>
      </c>
      <c r="J12" s="115" t="b">
        <f t="shared" si="3"/>
        <v>1</v>
      </c>
      <c r="K12" s="1">
        <f t="shared" si="4"/>
        <v>0</v>
      </c>
    </row>
    <row r="13" spans="1:11" ht="13.5" thickBot="1">
      <c r="A13" s="19">
        <v>4.5</v>
      </c>
      <c r="B13" s="1">
        <v>54</v>
      </c>
      <c r="C13" s="20">
        <f t="shared" si="5"/>
        <v>0</v>
      </c>
      <c r="D13" s="115" t="b">
        <f t="shared" si="0"/>
        <v>1</v>
      </c>
      <c r="E13" s="116">
        <f t="shared" si="1"/>
        <v>1642.5</v>
      </c>
      <c r="F13" s="117">
        <f t="shared" si="7"/>
        <v>81000</v>
      </c>
      <c r="G13" s="118">
        <f t="shared" si="6"/>
        <v>0</v>
      </c>
      <c r="H13" s="1">
        <f t="shared" si="2"/>
        <v>0</v>
      </c>
      <c r="I13" s="11">
        <v>20</v>
      </c>
      <c r="J13" s="115" t="b">
        <f t="shared" si="3"/>
        <v>1</v>
      </c>
      <c r="K13" s="1">
        <f t="shared" si="4"/>
        <v>0</v>
      </c>
    </row>
    <row r="14" spans="1:11" ht="13.5" thickBot="1">
      <c r="A14" s="23">
        <v>5</v>
      </c>
      <c r="B14" s="24">
        <v>60</v>
      </c>
      <c r="C14" s="20">
        <f t="shared" si="5"/>
        <v>0</v>
      </c>
      <c r="D14" s="115" t="b">
        <f t="shared" si="0"/>
        <v>1</v>
      </c>
      <c r="E14" s="121">
        <f t="shared" si="1"/>
        <v>1825</v>
      </c>
      <c r="F14" s="117">
        <f t="shared" si="7"/>
        <v>90000</v>
      </c>
      <c r="G14" s="118">
        <f t="shared" si="6"/>
        <v>0</v>
      </c>
      <c r="H14" s="1">
        <f t="shared" si="2"/>
        <v>0</v>
      </c>
      <c r="I14" s="11">
        <v>20</v>
      </c>
      <c r="J14" s="115" t="b">
        <f t="shared" si="3"/>
        <v>1</v>
      </c>
      <c r="K14" s="1">
        <f t="shared" si="4"/>
        <v>0</v>
      </c>
    </row>
    <row r="15" spans="1:11" ht="13.5" thickBot="1">
      <c r="A15" s="26">
        <v>5.5</v>
      </c>
      <c r="B15" s="27">
        <v>66</v>
      </c>
      <c r="C15" s="20">
        <f t="shared" si="5"/>
        <v>0</v>
      </c>
      <c r="D15" s="115" t="b">
        <f t="shared" si="0"/>
        <v>1</v>
      </c>
      <c r="E15" s="122">
        <f t="shared" si="1"/>
        <v>2007.5</v>
      </c>
      <c r="F15" s="117">
        <f t="shared" si="7"/>
        <v>99000</v>
      </c>
      <c r="G15" s="118">
        <f t="shared" si="6"/>
        <v>0</v>
      </c>
      <c r="H15" s="1">
        <f t="shared" si="2"/>
        <v>0</v>
      </c>
      <c r="I15" s="11">
        <v>20</v>
      </c>
      <c r="J15" s="115" t="b">
        <f t="shared" si="3"/>
        <v>1</v>
      </c>
      <c r="K15" s="1">
        <f t="shared" si="4"/>
        <v>0</v>
      </c>
    </row>
    <row r="16" spans="1:11" ht="13.5" thickBot="1">
      <c r="A16" s="19">
        <v>6</v>
      </c>
      <c r="B16" s="1">
        <v>72</v>
      </c>
      <c r="C16" s="20">
        <f t="shared" si="5"/>
        <v>0</v>
      </c>
      <c r="D16" s="115" t="b">
        <f t="shared" si="0"/>
        <v>1</v>
      </c>
      <c r="E16" s="116">
        <f t="shared" si="1"/>
        <v>2190</v>
      </c>
      <c r="F16" s="117">
        <f t="shared" si="7"/>
        <v>108000</v>
      </c>
      <c r="G16" s="118">
        <f t="shared" si="6"/>
        <v>0</v>
      </c>
      <c r="H16" s="1">
        <f t="shared" si="2"/>
        <v>0</v>
      </c>
      <c r="I16" s="11">
        <v>20</v>
      </c>
      <c r="J16" s="115" t="b">
        <f t="shared" si="3"/>
        <v>1</v>
      </c>
      <c r="K16" s="1">
        <f t="shared" si="4"/>
        <v>0</v>
      </c>
    </row>
    <row r="17" spans="1:11" ht="13.5" thickBot="1">
      <c r="A17" s="19">
        <v>6.5</v>
      </c>
      <c r="B17" s="1">
        <v>78</v>
      </c>
      <c r="C17" s="20">
        <f t="shared" si="5"/>
        <v>0</v>
      </c>
      <c r="D17" s="115" t="b">
        <f t="shared" si="0"/>
        <v>1</v>
      </c>
      <c r="E17" s="116">
        <f t="shared" si="1"/>
        <v>2372.5</v>
      </c>
      <c r="F17" s="117">
        <f t="shared" si="7"/>
        <v>117000</v>
      </c>
      <c r="G17" s="118">
        <f t="shared" si="6"/>
        <v>0</v>
      </c>
      <c r="H17" s="1">
        <f t="shared" si="2"/>
        <v>0</v>
      </c>
      <c r="I17" s="11">
        <v>20</v>
      </c>
      <c r="J17" s="115" t="b">
        <f t="shared" si="3"/>
        <v>1</v>
      </c>
      <c r="K17" s="1">
        <f t="shared" si="4"/>
        <v>0</v>
      </c>
    </row>
    <row r="18" spans="1:11" ht="13.5" thickBot="1">
      <c r="A18" s="19">
        <v>7</v>
      </c>
      <c r="B18" s="1">
        <v>84</v>
      </c>
      <c r="C18" s="20">
        <f t="shared" si="5"/>
        <v>0</v>
      </c>
      <c r="D18" s="115" t="b">
        <f t="shared" si="0"/>
        <v>1</v>
      </c>
      <c r="E18" s="116">
        <f t="shared" si="1"/>
        <v>2555</v>
      </c>
      <c r="F18" s="117">
        <f t="shared" si="7"/>
        <v>126000</v>
      </c>
      <c r="G18" s="118">
        <f t="shared" si="6"/>
        <v>0</v>
      </c>
      <c r="H18" s="1">
        <f t="shared" si="2"/>
        <v>0</v>
      </c>
      <c r="I18" s="11">
        <v>20</v>
      </c>
      <c r="J18" s="115" t="b">
        <f t="shared" si="3"/>
        <v>1</v>
      </c>
      <c r="K18" s="1">
        <f t="shared" si="4"/>
        <v>0</v>
      </c>
    </row>
    <row r="19" spans="1:11" ht="13.5" thickBot="1">
      <c r="A19" s="19">
        <v>7.5</v>
      </c>
      <c r="B19" s="1">
        <v>90</v>
      </c>
      <c r="C19" s="20">
        <f t="shared" si="5"/>
        <v>0</v>
      </c>
      <c r="D19" s="115" t="b">
        <f t="shared" si="0"/>
        <v>1</v>
      </c>
      <c r="E19" s="116">
        <f t="shared" si="1"/>
        <v>2737.5</v>
      </c>
      <c r="F19" s="117">
        <f t="shared" si="7"/>
        <v>135000</v>
      </c>
      <c r="G19" s="118">
        <f t="shared" si="6"/>
        <v>0</v>
      </c>
      <c r="H19" s="1">
        <f t="shared" si="2"/>
        <v>0</v>
      </c>
      <c r="I19" s="11">
        <v>20</v>
      </c>
      <c r="J19" s="115" t="b">
        <f t="shared" si="3"/>
        <v>1</v>
      </c>
      <c r="K19" s="1">
        <f t="shared" si="4"/>
        <v>0</v>
      </c>
    </row>
    <row r="20" spans="1:11" ht="13.5" thickBot="1">
      <c r="A20" s="19">
        <v>8</v>
      </c>
      <c r="B20" s="1">
        <v>96</v>
      </c>
      <c r="C20" s="20">
        <f t="shared" si="5"/>
        <v>0</v>
      </c>
      <c r="D20" s="115" t="b">
        <f t="shared" si="0"/>
        <v>1</v>
      </c>
      <c r="E20" s="116">
        <f t="shared" si="1"/>
        <v>2920</v>
      </c>
      <c r="F20" s="117">
        <f t="shared" si="7"/>
        <v>144000</v>
      </c>
      <c r="G20" s="118">
        <f t="shared" si="6"/>
        <v>0</v>
      </c>
      <c r="H20" s="1">
        <f t="shared" si="2"/>
        <v>0</v>
      </c>
      <c r="I20" s="11">
        <v>20</v>
      </c>
      <c r="J20" s="115" t="b">
        <f t="shared" si="3"/>
        <v>1</v>
      </c>
      <c r="K20" s="1">
        <f t="shared" si="4"/>
        <v>0</v>
      </c>
    </row>
    <row r="21" spans="1:11" ht="13.5" thickBot="1">
      <c r="A21" s="19">
        <v>8.5</v>
      </c>
      <c r="B21" s="1">
        <v>102</v>
      </c>
      <c r="C21" s="20">
        <f t="shared" si="5"/>
        <v>0</v>
      </c>
      <c r="D21" s="115" t="b">
        <f t="shared" si="0"/>
        <v>1</v>
      </c>
      <c r="E21" s="116">
        <f t="shared" si="1"/>
        <v>3102.5</v>
      </c>
      <c r="F21" s="117">
        <f t="shared" si="7"/>
        <v>153000</v>
      </c>
      <c r="G21" s="118">
        <f t="shared" si="6"/>
        <v>0</v>
      </c>
      <c r="H21" s="1">
        <f t="shared" si="2"/>
        <v>0</v>
      </c>
      <c r="I21" s="11">
        <v>20</v>
      </c>
      <c r="J21" s="115" t="b">
        <f t="shared" si="3"/>
        <v>1</v>
      </c>
      <c r="K21" s="1">
        <f t="shared" si="4"/>
        <v>0</v>
      </c>
    </row>
    <row r="22" spans="1:11" ht="13.5" thickBot="1">
      <c r="A22" s="19">
        <v>9</v>
      </c>
      <c r="B22" s="1">
        <v>108</v>
      </c>
      <c r="C22" s="20">
        <f t="shared" si="5"/>
        <v>0</v>
      </c>
      <c r="D22" s="115" t="b">
        <f t="shared" si="0"/>
        <v>1</v>
      </c>
      <c r="E22" s="116">
        <f t="shared" si="1"/>
        <v>3285</v>
      </c>
      <c r="F22" s="117">
        <f t="shared" si="7"/>
        <v>162000</v>
      </c>
      <c r="G22" s="118">
        <f t="shared" si="6"/>
        <v>0</v>
      </c>
      <c r="H22" s="1">
        <f t="shared" si="2"/>
        <v>0</v>
      </c>
      <c r="I22" s="11">
        <v>20</v>
      </c>
      <c r="J22" s="115" t="b">
        <f t="shared" si="3"/>
        <v>1</v>
      </c>
      <c r="K22" s="1">
        <f t="shared" si="4"/>
        <v>0</v>
      </c>
    </row>
    <row r="23" spans="1:11" ht="13.5" thickBot="1">
      <c r="A23" s="19">
        <v>9.5</v>
      </c>
      <c r="B23" s="1">
        <v>114</v>
      </c>
      <c r="C23" s="20">
        <f t="shared" si="5"/>
        <v>0</v>
      </c>
      <c r="D23" s="115" t="b">
        <f t="shared" si="0"/>
        <v>1</v>
      </c>
      <c r="E23" s="116">
        <f t="shared" si="1"/>
        <v>3467.5</v>
      </c>
      <c r="F23" s="117">
        <f t="shared" si="7"/>
        <v>171000</v>
      </c>
      <c r="G23" s="118">
        <f t="shared" si="6"/>
        <v>0</v>
      </c>
      <c r="H23" s="1">
        <f t="shared" si="2"/>
        <v>0</v>
      </c>
      <c r="I23" s="11">
        <v>20</v>
      </c>
      <c r="J23" s="115" t="b">
        <f t="shared" si="3"/>
        <v>1</v>
      </c>
      <c r="K23" s="1">
        <f t="shared" si="4"/>
        <v>0</v>
      </c>
    </row>
    <row r="24" spans="1:11" ht="13.5" thickBot="1">
      <c r="A24" s="19">
        <v>10</v>
      </c>
      <c r="B24" s="1">
        <v>120</v>
      </c>
      <c r="C24" s="20">
        <f t="shared" si="5"/>
        <v>0</v>
      </c>
      <c r="D24" s="115" t="b">
        <f t="shared" si="0"/>
        <v>1</v>
      </c>
      <c r="E24" s="116">
        <f t="shared" si="1"/>
        <v>3650</v>
      </c>
      <c r="F24" s="117">
        <f t="shared" si="7"/>
        <v>180000</v>
      </c>
      <c r="G24" s="118">
        <f t="shared" si="6"/>
        <v>0</v>
      </c>
      <c r="H24" s="1">
        <f t="shared" si="2"/>
        <v>0</v>
      </c>
      <c r="I24" s="11">
        <v>20</v>
      </c>
      <c r="J24" s="115" t="b">
        <f t="shared" si="3"/>
        <v>1</v>
      </c>
      <c r="K24" s="1">
        <f t="shared" si="4"/>
        <v>0</v>
      </c>
    </row>
    <row r="25" spans="1:11" ht="13.5" thickBot="1">
      <c r="A25" s="19">
        <v>10.5</v>
      </c>
      <c r="B25" s="1">
        <v>126</v>
      </c>
      <c r="C25" s="20">
        <f t="shared" si="5"/>
        <v>0</v>
      </c>
      <c r="D25" s="115" t="b">
        <f t="shared" si="0"/>
        <v>1</v>
      </c>
      <c r="E25" s="116">
        <f t="shared" si="1"/>
        <v>3832.5</v>
      </c>
      <c r="F25" s="117">
        <f t="shared" si="7"/>
        <v>189000</v>
      </c>
      <c r="G25" s="118">
        <f t="shared" si="6"/>
        <v>0</v>
      </c>
      <c r="H25" s="1">
        <f t="shared" si="2"/>
        <v>0</v>
      </c>
      <c r="I25" s="11">
        <v>20</v>
      </c>
      <c r="J25" s="115" t="b">
        <f t="shared" si="3"/>
        <v>1</v>
      </c>
      <c r="K25" s="1">
        <f t="shared" si="4"/>
        <v>0</v>
      </c>
    </row>
    <row r="26" spans="1:11" ht="13.5" thickBot="1">
      <c r="A26" s="19">
        <v>11</v>
      </c>
      <c r="B26" s="1">
        <v>132</v>
      </c>
      <c r="C26" s="20">
        <f t="shared" si="5"/>
        <v>0</v>
      </c>
      <c r="D26" s="115" t="b">
        <f t="shared" si="0"/>
        <v>1</v>
      </c>
      <c r="E26" s="116">
        <f t="shared" si="1"/>
        <v>4015</v>
      </c>
      <c r="F26" s="117">
        <f t="shared" si="7"/>
        <v>198000</v>
      </c>
      <c r="G26" s="118">
        <f t="shared" si="6"/>
        <v>0</v>
      </c>
      <c r="H26" s="1">
        <f t="shared" si="2"/>
        <v>0</v>
      </c>
      <c r="I26" s="11">
        <v>20</v>
      </c>
      <c r="J26" s="115" t="b">
        <f t="shared" si="3"/>
        <v>1</v>
      </c>
      <c r="K26" s="1">
        <f t="shared" si="4"/>
        <v>0</v>
      </c>
    </row>
    <row r="27" spans="1:11" ht="13.5" thickBot="1">
      <c r="A27" s="19">
        <v>11.5</v>
      </c>
      <c r="B27" s="1">
        <v>138</v>
      </c>
      <c r="C27" s="20">
        <f t="shared" si="5"/>
        <v>0</v>
      </c>
      <c r="D27" s="115" t="b">
        <f t="shared" si="0"/>
        <v>1</v>
      </c>
      <c r="E27" s="116">
        <f t="shared" si="1"/>
        <v>4197.5</v>
      </c>
      <c r="F27" s="117">
        <f t="shared" si="7"/>
        <v>207000</v>
      </c>
      <c r="G27" s="118">
        <f t="shared" si="6"/>
        <v>0</v>
      </c>
      <c r="H27" s="1">
        <f t="shared" si="2"/>
        <v>0</v>
      </c>
      <c r="I27" s="11">
        <v>20</v>
      </c>
      <c r="J27" s="115" t="b">
        <f t="shared" si="3"/>
        <v>1</v>
      </c>
      <c r="K27" s="1">
        <f t="shared" si="4"/>
        <v>0</v>
      </c>
    </row>
    <row r="28" spans="1:11" ht="13.5" thickBot="1">
      <c r="A28" s="19">
        <v>12</v>
      </c>
      <c r="B28" s="1">
        <v>144</v>
      </c>
      <c r="C28" s="20">
        <f t="shared" si="5"/>
        <v>0</v>
      </c>
      <c r="D28" s="115" t="b">
        <f t="shared" si="0"/>
        <v>1</v>
      </c>
      <c r="E28" s="116">
        <f t="shared" si="1"/>
        <v>4380</v>
      </c>
      <c r="F28" s="117">
        <f t="shared" si="7"/>
        <v>216000</v>
      </c>
      <c r="G28" s="118">
        <f t="shared" si="6"/>
        <v>0</v>
      </c>
      <c r="H28" s="1">
        <f t="shared" si="2"/>
        <v>0</v>
      </c>
      <c r="I28" s="11">
        <v>20</v>
      </c>
      <c r="J28" s="115" t="b">
        <f t="shared" si="3"/>
        <v>1</v>
      </c>
      <c r="K28" s="1">
        <f t="shared" si="4"/>
        <v>0</v>
      </c>
    </row>
    <row r="29" spans="1:11" ht="13.5" thickBot="1">
      <c r="A29" s="19">
        <v>12.5</v>
      </c>
      <c r="B29" s="1">
        <v>150</v>
      </c>
      <c r="C29" s="20">
        <f t="shared" si="5"/>
        <v>0</v>
      </c>
      <c r="D29" s="115" t="b">
        <f t="shared" si="0"/>
        <v>1</v>
      </c>
      <c r="E29" s="116">
        <f t="shared" si="1"/>
        <v>4562.5</v>
      </c>
      <c r="F29" s="117">
        <f t="shared" si="7"/>
        <v>225000</v>
      </c>
      <c r="G29" s="118">
        <f t="shared" si="6"/>
        <v>0</v>
      </c>
      <c r="H29" s="1">
        <f t="shared" si="2"/>
        <v>0</v>
      </c>
      <c r="I29" s="11">
        <v>20</v>
      </c>
      <c r="J29" s="115" t="b">
        <f t="shared" si="3"/>
        <v>1</v>
      </c>
      <c r="K29" s="1">
        <f t="shared" si="4"/>
        <v>0</v>
      </c>
    </row>
    <row r="30" spans="1:11" ht="13.5" thickBot="1">
      <c r="A30" s="19">
        <v>13</v>
      </c>
      <c r="B30" s="1">
        <v>156</v>
      </c>
      <c r="C30" s="20">
        <f t="shared" si="5"/>
        <v>0</v>
      </c>
      <c r="D30" s="115" t="b">
        <f t="shared" si="0"/>
        <v>1</v>
      </c>
      <c r="E30" s="116">
        <f t="shared" si="1"/>
        <v>4745</v>
      </c>
      <c r="F30" s="117">
        <f t="shared" si="7"/>
        <v>234000</v>
      </c>
      <c r="G30" s="118">
        <f t="shared" si="6"/>
        <v>0</v>
      </c>
      <c r="H30" s="1">
        <f t="shared" si="2"/>
        <v>0</v>
      </c>
      <c r="I30" s="11">
        <v>20</v>
      </c>
      <c r="J30" s="115" t="b">
        <f t="shared" si="3"/>
        <v>1</v>
      </c>
      <c r="K30" s="1">
        <f t="shared" si="4"/>
        <v>0</v>
      </c>
    </row>
    <row r="31" spans="1:11" ht="13.5" thickBot="1">
      <c r="A31" s="19">
        <v>13.5</v>
      </c>
      <c r="B31" s="1">
        <v>162</v>
      </c>
      <c r="C31" s="20">
        <f t="shared" si="5"/>
        <v>0</v>
      </c>
      <c r="D31" s="115" t="b">
        <f t="shared" si="0"/>
        <v>1</v>
      </c>
      <c r="E31" s="116">
        <f t="shared" si="1"/>
        <v>4927.5</v>
      </c>
      <c r="F31" s="117">
        <f t="shared" si="7"/>
        <v>243000</v>
      </c>
      <c r="G31" s="118">
        <f t="shared" si="6"/>
        <v>0</v>
      </c>
      <c r="H31" s="1">
        <f t="shared" si="2"/>
        <v>0</v>
      </c>
      <c r="I31" s="11">
        <v>20</v>
      </c>
      <c r="J31" s="115" t="b">
        <f t="shared" si="3"/>
        <v>1</v>
      </c>
      <c r="K31" s="1">
        <f t="shared" si="4"/>
        <v>0</v>
      </c>
    </row>
    <row r="32" spans="1:11" ht="13.5" thickBot="1">
      <c r="A32" s="19">
        <v>14</v>
      </c>
      <c r="B32" s="1">
        <v>168</v>
      </c>
      <c r="C32" s="20">
        <f t="shared" si="5"/>
        <v>0</v>
      </c>
      <c r="D32" s="115" t="b">
        <f t="shared" si="0"/>
        <v>1</v>
      </c>
      <c r="E32" s="116">
        <f t="shared" si="1"/>
        <v>5110</v>
      </c>
      <c r="F32" s="117">
        <f t="shared" si="7"/>
        <v>252000</v>
      </c>
      <c r="G32" s="118">
        <f t="shared" si="6"/>
        <v>0</v>
      </c>
      <c r="H32" s="1">
        <f t="shared" si="2"/>
        <v>0</v>
      </c>
      <c r="I32" s="11">
        <v>20</v>
      </c>
      <c r="J32" s="115" t="b">
        <f t="shared" si="3"/>
        <v>1</v>
      </c>
      <c r="K32" s="1">
        <f t="shared" si="4"/>
        <v>0</v>
      </c>
    </row>
    <row r="33" spans="1:11" ht="13.5" thickBot="1">
      <c r="A33" s="19">
        <v>14.5</v>
      </c>
      <c r="B33" s="1">
        <v>174</v>
      </c>
      <c r="C33" s="20">
        <f t="shared" si="5"/>
        <v>0</v>
      </c>
      <c r="D33" s="115" t="b">
        <f t="shared" si="0"/>
        <v>1</v>
      </c>
      <c r="E33" s="116">
        <f t="shared" si="1"/>
        <v>5292.5</v>
      </c>
      <c r="F33" s="117">
        <f t="shared" si="7"/>
        <v>261000</v>
      </c>
      <c r="G33" s="118">
        <f t="shared" si="6"/>
        <v>0</v>
      </c>
      <c r="H33" s="1">
        <f t="shared" si="2"/>
        <v>0</v>
      </c>
      <c r="I33" s="11">
        <v>20</v>
      </c>
      <c r="J33" s="115" t="b">
        <f t="shared" si="3"/>
        <v>1</v>
      </c>
      <c r="K33" s="1">
        <f t="shared" si="4"/>
        <v>0</v>
      </c>
    </row>
    <row r="34" spans="1:11" ht="13.5" thickBot="1">
      <c r="A34" s="19">
        <v>15</v>
      </c>
      <c r="B34" s="1">
        <v>180</v>
      </c>
      <c r="C34" s="20">
        <f t="shared" si="5"/>
        <v>0</v>
      </c>
      <c r="D34" s="115" t="b">
        <f t="shared" si="0"/>
        <v>1</v>
      </c>
      <c r="E34" s="116">
        <f t="shared" si="1"/>
        <v>5475</v>
      </c>
      <c r="F34" s="117">
        <f t="shared" si="7"/>
        <v>270000</v>
      </c>
      <c r="G34" s="118">
        <f t="shared" si="6"/>
        <v>0</v>
      </c>
      <c r="H34" s="1">
        <f t="shared" si="2"/>
        <v>0</v>
      </c>
      <c r="I34" s="11">
        <v>20</v>
      </c>
      <c r="J34" s="115" t="b">
        <f t="shared" si="3"/>
        <v>1</v>
      </c>
      <c r="K34" s="1">
        <f t="shared" si="4"/>
        <v>0</v>
      </c>
    </row>
    <row r="35" spans="1:11" ht="13.5" thickBot="1">
      <c r="A35" s="19">
        <v>15.5</v>
      </c>
      <c r="B35" s="1">
        <v>186</v>
      </c>
      <c r="C35" s="20">
        <f t="shared" si="5"/>
        <v>0</v>
      </c>
      <c r="D35" s="115" t="b">
        <f t="shared" si="0"/>
        <v>1</v>
      </c>
      <c r="E35" s="116">
        <f t="shared" si="1"/>
        <v>5657.5</v>
      </c>
      <c r="F35" s="117">
        <f t="shared" si="7"/>
        <v>279000</v>
      </c>
      <c r="G35" s="118">
        <f t="shared" si="6"/>
        <v>0</v>
      </c>
      <c r="H35" s="1">
        <f t="shared" si="2"/>
        <v>0</v>
      </c>
      <c r="I35" s="11">
        <v>20</v>
      </c>
      <c r="J35" s="115" t="b">
        <f t="shared" si="3"/>
        <v>1</v>
      </c>
      <c r="K35" s="1">
        <f t="shared" si="4"/>
        <v>0</v>
      </c>
    </row>
    <row r="36" spans="1:11" ht="13.5" thickBot="1">
      <c r="A36" s="19">
        <v>16</v>
      </c>
      <c r="B36" s="1">
        <v>192</v>
      </c>
      <c r="C36" s="20">
        <f t="shared" si="5"/>
        <v>0</v>
      </c>
      <c r="D36" s="115" t="b">
        <f t="shared" si="0"/>
        <v>1</v>
      </c>
      <c r="E36" s="116">
        <f t="shared" si="1"/>
        <v>5840</v>
      </c>
      <c r="F36" s="117">
        <f t="shared" si="7"/>
        <v>288000</v>
      </c>
      <c r="G36" s="118">
        <f t="shared" si="6"/>
        <v>0</v>
      </c>
      <c r="H36" s="1">
        <f t="shared" si="2"/>
        <v>0</v>
      </c>
      <c r="I36" s="11">
        <v>20</v>
      </c>
      <c r="J36" s="115" t="b">
        <f t="shared" si="3"/>
        <v>1</v>
      </c>
      <c r="K36" s="1">
        <f t="shared" si="4"/>
        <v>0</v>
      </c>
    </row>
    <row r="37" spans="1:11" ht="13.5" thickBot="1">
      <c r="A37" s="19">
        <v>16.5</v>
      </c>
      <c r="B37" s="1">
        <v>198</v>
      </c>
      <c r="C37" s="20">
        <f t="shared" si="5"/>
        <v>0</v>
      </c>
      <c r="D37" s="115" t="b">
        <f aca="true" t="shared" si="8" ref="D37:D64">C37=0</f>
        <v>1</v>
      </c>
      <c r="E37" s="116">
        <f aca="true" t="shared" si="9" ref="E37:E64">B37/12*$E$1</f>
        <v>6022.5</v>
      </c>
      <c r="F37" s="117">
        <f t="shared" si="7"/>
        <v>297000</v>
      </c>
      <c r="G37" s="118">
        <f t="shared" si="6"/>
        <v>0</v>
      </c>
      <c r="H37" s="1">
        <f aca="true" t="shared" si="10" ref="H37:H64">IF(C37&gt;0,($F$2-G37)/500*I37/100,0)</f>
        <v>0</v>
      </c>
      <c r="I37" s="11">
        <v>20</v>
      </c>
      <c r="J37" s="115" t="b">
        <f aca="true" t="shared" si="11" ref="J37:J64">K37=0</f>
        <v>1</v>
      </c>
      <c r="K37" s="1">
        <f aca="true" t="shared" si="12" ref="K37:K64">IF(H37=0,0,IF(H37&lt;=I37,H37,I37))</f>
        <v>0</v>
      </c>
    </row>
    <row r="38" spans="1:11" ht="13.5" thickBot="1">
      <c r="A38" s="19">
        <v>17</v>
      </c>
      <c r="B38" s="1">
        <v>204</v>
      </c>
      <c r="C38" s="20">
        <f aca="true" t="shared" si="13" ref="C38:C62">IF(AND($C$3&gt;E37,$C$3&lt;=E38),$C$3,0)</f>
        <v>0</v>
      </c>
      <c r="D38" s="115" t="b">
        <f t="shared" si="8"/>
        <v>1</v>
      </c>
      <c r="E38" s="116">
        <f t="shared" si="9"/>
        <v>6205</v>
      </c>
      <c r="F38" s="117">
        <f t="shared" si="7"/>
        <v>306000</v>
      </c>
      <c r="G38" s="118">
        <f aca="true" t="shared" si="14" ref="G38:G64">IF(C38=0,0,F37+(F38-F37)*($C$3-E37)/182.5)</f>
        <v>0</v>
      </c>
      <c r="H38" s="1">
        <f t="shared" si="10"/>
        <v>0</v>
      </c>
      <c r="I38" s="11">
        <v>20</v>
      </c>
      <c r="J38" s="115" t="b">
        <f t="shared" si="11"/>
        <v>1</v>
      </c>
      <c r="K38" s="1">
        <f t="shared" si="12"/>
        <v>0</v>
      </c>
    </row>
    <row r="39" spans="1:11" ht="13.5" thickBot="1">
      <c r="A39" s="19">
        <v>17.5</v>
      </c>
      <c r="B39" s="1">
        <v>210</v>
      </c>
      <c r="C39" s="20">
        <f t="shared" si="13"/>
        <v>0</v>
      </c>
      <c r="D39" s="115" t="b">
        <f t="shared" si="8"/>
        <v>1</v>
      </c>
      <c r="E39" s="116">
        <f t="shared" si="9"/>
        <v>6387.5</v>
      </c>
      <c r="F39" s="117">
        <f t="shared" si="7"/>
        <v>315000</v>
      </c>
      <c r="G39" s="118">
        <f t="shared" si="14"/>
        <v>0</v>
      </c>
      <c r="H39" s="1">
        <f t="shared" si="10"/>
        <v>0</v>
      </c>
      <c r="I39" s="11">
        <v>20</v>
      </c>
      <c r="J39" s="115" t="b">
        <f t="shared" si="11"/>
        <v>1</v>
      </c>
      <c r="K39" s="1">
        <f t="shared" si="12"/>
        <v>0</v>
      </c>
    </row>
    <row r="40" spans="1:11" ht="13.5" thickBot="1">
      <c r="A40" s="19">
        <v>18</v>
      </c>
      <c r="B40" s="1">
        <v>216</v>
      </c>
      <c r="C40" s="20">
        <f t="shared" si="13"/>
        <v>0</v>
      </c>
      <c r="D40" s="115" t="b">
        <f t="shared" si="8"/>
        <v>1</v>
      </c>
      <c r="E40" s="116">
        <f t="shared" si="9"/>
        <v>6570</v>
      </c>
      <c r="F40" s="117">
        <f t="shared" si="7"/>
        <v>324000</v>
      </c>
      <c r="G40" s="118">
        <f t="shared" si="14"/>
        <v>0</v>
      </c>
      <c r="H40" s="1">
        <f t="shared" si="10"/>
        <v>0</v>
      </c>
      <c r="I40" s="11">
        <v>20</v>
      </c>
      <c r="J40" s="115" t="b">
        <f t="shared" si="11"/>
        <v>1</v>
      </c>
      <c r="K40" s="1">
        <f t="shared" si="12"/>
        <v>0</v>
      </c>
    </row>
    <row r="41" spans="1:11" ht="13.5" thickBot="1">
      <c r="A41" s="19">
        <v>18.5</v>
      </c>
      <c r="B41" s="1">
        <v>222</v>
      </c>
      <c r="C41" s="20">
        <f t="shared" si="13"/>
        <v>0</v>
      </c>
      <c r="D41" s="115" t="b">
        <f t="shared" si="8"/>
        <v>1</v>
      </c>
      <c r="E41" s="116">
        <f t="shared" si="9"/>
        <v>6752.5</v>
      </c>
      <c r="F41" s="117">
        <f t="shared" si="7"/>
        <v>333000</v>
      </c>
      <c r="G41" s="118">
        <f t="shared" si="14"/>
        <v>0</v>
      </c>
      <c r="H41" s="1">
        <f t="shared" si="10"/>
        <v>0</v>
      </c>
      <c r="I41" s="11">
        <v>20</v>
      </c>
      <c r="J41" s="115" t="b">
        <f t="shared" si="11"/>
        <v>1</v>
      </c>
      <c r="K41" s="1">
        <f t="shared" si="12"/>
        <v>0</v>
      </c>
    </row>
    <row r="42" spans="1:11" ht="13.5" thickBot="1">
      <c r="A42" s="19">
        <v>19</v>
      </c>
      <c r="B42" s="1">
        <v>228</v>
      </c>
      <c r="C42" s="20">
        <f t="shared" si="13"/>
        <v>0</v>
      </c>
      <c r="D42" s="115" t="b">
        <f t="shared" si="8"/>
        <v>1</v>
      </c>
      <c r="E42" s="116">
        <f t="shared" si="9"/>
        <v>6935</v>
      </c>
      <c r="F42" s="117">
        <f t="shared" si="7"/>
        <v>342000</v>
      </c>
      <c r="G42" s="118">
        <f t="shared" si="14"/>
        <v>0</v>
      </c>
      <c r="H42" s="1">
        <f t="shared" si="10"/>
        <v>0</v>
      </c>
      <c r="I42" s="11">
        <v>20</v>
      </c>
      <c r="J42" s="115" t="b">
        <f t="shared" si="11"/>
        <v>1</v>
      </c>
      <c r="K42" s="1">
        <f t="shared" si="12"/>
        <v>0</v>
      </c>
    </row>
    <row r="43" spans="1:11" ht="13.5" thickBot="1">
      <c r="A43" s="19">
        <v>19.5</v>
      </c>
      <c r="B43" s="1">
        <v>234</v>
      </c>
      <c r="C43" s="20">
        <f t="shared" si="13"/>
        <v>0</v>
      </c>
      <c r="D43" s="115" t="b">
        <f t="shared" si="8"/>
        <v>1</v>
      </c>
      <c r="E43" s="116">
        <f t="shared" si="9"/>
        <v>7117.5</v>
      </c>
      <c r="F43" s="117">
        <f t="shared" si="7"/>
        <v>351000</v>
      </c>
      <c r="G43" s="118">
        <f t="shared" si="14"/>
        <v>0</v>
      </c>
      <c r="H43" s="1">
        <f t="shared" si="10"/>
        <v>0</v>
      </c>
      <c r="I43" s="11">
        <v>20</v>
      </c>
      <c r="J43" s="115" t="b">
        <f t="shared" si="11"/>
        <v>1</v>
      </c>
      <c r="K43" s="1">
        <f t="shared" si="12"/>
        <v>0</v>
      </c>
    </row>
    <row r="44" spans="1:11" ht="13.5" thickBot="1">
      <c r="A44" s="19">
        <v>20</v>
      </c>
      <c r="B44" s="1">
        <v>240</v>
      </c>
      <c r="C44" s="20">
        <f t="shared" si="13"/>
        <v>0</v>
      </c>
      <c r="D44" s="115" t="b">
        <f t="shared" si="8"/>
        <v>1</v>
      </c>
      <c r="E44" s="116">
        <f t="shared" si="9"/>
        <v>7300</v>
      </c>
      <c r="F44" s="117">
        <f t="shared" si="7"/>
        <v>360000</v>
      </c>
      <c r="G44" s="118">
        <f t="shared" si="14"/>
        <v>0</v>
      </c>
      <c r="H44" s="1">
        <f t="shared" si="10"/>
        <v>0</v>
      </c>
      <c r="I44" s="11">
        <v>20</v>
      </c>
      <c r="J44" s="115" t="b">
        <f t="shared" si="11"/>
        <v>1</v>
      </c>
      <c r="K44" s="1">
        <f t="shared" si="12"/>
        <v>0</v>
      </c>
    </row>
    <row r="45" spans="1:11" ht="13.5" thickBot="1">
      <c r="A45" s="19">
        <v>20.5</v>
      </c>
      <c r="B45" s="1">
        <v>246</v>
      </c>
      <c r="C45" s="20">
        <f t="shared" si="13"/>
        <v>0</v>
      </c>
      <c r="D45" s="115" t="b">
        <f t="shared" si="8"/>
        <v>1</v>
      </c>
      <c r="E45" s="116">
        <f t="shared" si="9"/>
        <v>7482.5</v>
      </c>
      <c r="F45" s="117">
        <f t="shared" si="7"/>
        <v>369000</v>
      </c>
      <c r="G45" s="118">
        <f t="shared" si="14"/>
        <v>0</v>
      </c>
      <c r="H45" s="1">
        <f t="shared" si="10"/>
        <v>0</v>
      </c>
      <c r="I45" s="11">
        <v>20</v>
      </c>
      <c r="J45" s="115" t="b">
        <f t="shared" si="11"/>
        <v>1</v>
      </c>
      <c r="K45" s="1">
        <f t="shared" si="12"/>
        <v>0</v>
      </c>
    </row>
    <row r="46" spans="1:11" ht="13.5" thickBot="1">
      <c r="A46" s="19">
        <v>21</v>
      </c>
      <c r="B46" s="1">
        <v>252</v>
      </c>
      <c r="C46" s="20">
        <f t="shared" si="13"/>
        <v>0</v>
      </c>
      <c r="D46" s="115" t="b">
        <f t="shared" si="8"/>
        <v>1</v>
      </c>
      <c r="E46" s="116">
        <f t="shared" si="9"/>
        <v>7665</v>
      </c>
      <c r="F46" s="117">
        <f t="shared" si="7"/>
        <v>378000</v>
      </c>
      <c r="G46" s="118">
        <f t="shared" si="14"/>
        <v>0</v>
      </c>
      <c r="H46" s="1">
        <f t="shared" si="10"/>
        <v>0</v>
      </c>
      <c r="I46" s="11">
        <v>20</v>
      </c>
      <c r="J46" s="115" t="b">
        <f t="shared" si="11"/>
        <v>1</v>
      </c>
      <c r="K46" s="1">
        <f t="shared" si="12"/>
        <v>0</v>
      </c>
    </row>
    <row r="47" spans="1:11" ht="13.5" thickBot="1">
      <c r="A47" s="19">
        <v>21.5</v>
      </c>
      <c r="B47" s="1">
        <v>258</v>
      </c>
      <c r="C47" s="20">
        <f t="shared" si="13"/>
        <v>0</v>
      </c>
      <c r="D47" s="115" t="b">
        <f t="shared" si="8"/>
        <v>1</v>
      </c>
      <c r="E47" s="116">
        <f t="shared" si="9"/>
        <v>7847.5</v>
      </c>
      <c r="F47" s="117">
        <f t="shared" si="7"/>
        <v>387000</v>
      </c>
      <c r="G47" s="118">
        <f t="shared" si="14"/>
        <v>0</v>
      </c>
      <c r="H47" s="1">
        <f t="shared" si="10"/>
        <v>0</v>
      </c>
      <c r="I47" s="11">
        <v>20</v>
      </c>
      <c r="J47" s="115" t="b">
        <f t="shared" si="11"/>
        <v>1</v>
      </c>
      <c r="K47" s="1">
        <f t="shared" si="12"/>
        <v>0</v>
      </c>
    </row>
    <row r="48" spans="1:11" ht="13.5" thickBot="1">
      <c r="A48" s="19">
        <v>22</v>
      </c>
      <c r="B48" s="1">
        <v>264</v>
      </c>
      <c r="C48" s="20">
        <f t="shared" si="13"/>
        <v>0</v>
      </c>
      <c r="D48" s="115" t="b">
        <f t="shared" si="8"/>
        <v>1</v>
      </c>
      <c r="E48" s="116">
        <f t="shared" si="9"/>
        <v>8030</v>
      </c>
      <c r="F48" s="117">
        <f t="shared" si="7"/>
        <v>396000</v>
      </c>
      <c r="G48" s="118">
        <f t="shared" si="14"/>
        <v>0</v>
      </c>
      <c r="H48" s="1">
        <f t="shared" si="10"/>
        <v>0</v>
      </c>
      <c r="I48" s="11">
        <v>20</v>
      </c>
      <c r="J48" s="115" t="b">
        <f t="shared" si="11"/>
        <v>1</v>
      </c>
      <c r="K48" s="1">
        <f t="shared" si="12"/>
        <v>0</v>
      </c>
    </row>
    <row r="49" spans="1:11" ht="13.5" thickBot="1">
      <c r="A49" s="19">
        <v>22.5</v>
      </c>
      <c r="B49" s="1">
        <v>270</v>
      </c>
      <c r="C49" s="20">
        <f t="shared" si="13"/>
        <v>0</v>
      </c>
      <c r="D49" s="115" t="b">
        <f t="shared" si="8"/>
        <v>1</v>
      </c>
      <c r="E49" s="116">
        <f t="shared" si="9"/>
        <v>8212.5</v>
      </c>
      <c r="F49" s="117">
        <f t="shared" si="7"/>
        <v>405000</v>
      </c>
      <c r="G49" s="118">
        <f t="shared" si="14"/>
        <v>0</v>
      </c>
      <c r="H49" s="1">
        <f t="shared" si="10"/>
        <v>0</v>
      </c>
      <c r="I49" s="11">
        <v>20</v>
      </c>
      <c r="J49" s="115" t="b">
        <f t="shared" si="11"/>
        <v>1</v>
      </c>
      <c r="K49" s="1">
        <f t="shared" si="12"/>
        <v>0</v>
      </c>
    </row>
    <row r="50" spans="1:11" ht="13.5" thickBot="1">
      <c r="A50" s="19">
        <v>23</v>
      </c>
      <c r="B50" s="1">
        <v>276</v>
      </c>
      <c r="C50" s="20">
        <f t="shared" si="13"/>
        <v>0</v>
      </c>
      <c r="D50" s="115" t="b">
        <f t="shared" si="8"/>
        <v>1</v>
      </c>
      <c r="E50" s="116">
        <f t="shared" si="9"/>
        <v>8395</v>
      </c>
      <c r="F50" s="117">
        <f t="shared" si="7"/>
        <v>414000</v>
      </c>
      <c r="G50" s="118">
        <f t="shared" si="14"/>
        <v>0</v>
      </c>
      <c r="H50" s="1">
        <f t="shared" si="10"/>
        <v>0</v>
      </c>
      <c r="I50" s="11">
        <v>20</v>
      </c>
      <c r="J50" s="115" t="b">
        <f t="shared" si="11"/>
        <v>1</v>
      </c>
      <c r="K50" s="1">
        <f t="shared" si="12"/>
        <v>0</v>
      </c>
    </row>
    <row r="51" spans="1:11" ht="13.5" thickBot="1">
      <c r="A51" s="19">
        <v>23.5</v>
      </c>
      <c r="B51" s="1">
        <v>282</v>
      </c>
      <c r="C51" s="20">
        <f t="shared" si="13"/>
        <v>0</v>
      </c>
      <c r="D51" s="115" t="b">
        <f t="shared" si="8"/>
        <v>1</v>
      </c>
      <c r="E51" s="116">
        <f t="shared" si="9"/>
        <v>8577.5</v>
      </c>
      <c r="F51" s="117">
        <f t="shared" si="7"/>
        <v>423000</v>
      </c>
      <c r="G51" s="118">
        <f t="shared" si="14"/>
        <v>0</v>
      </c>
      <c r="H51" s="1">
        <f t="shared" si="10"/>
        <v>0</v>
      </c>
      <c r="I51" s="11">
        <v>20</v>
      </c>
      <c r="J51" s="115" t="b">
        <f t="shared" si="11"/>
        <v>1</v>
      </c>
      <c r="K51" s="1">
        <f t="shared" si="12"/>
        <v>0</v>
      </c>
    </row>
    <row r="52" spans="1:11" ht="13.5" thickBot="1">
      <c r="A52" s="19">
        <v>24</v>
      </c>
      <c r="B52" s="1">
        <v>288</v>
      </c>
      <c r="C52" s="20">
        <f t="shared" si="13"/>
        <v>0</v>
      </c>
      <c r="D52" s="115" t="b">
        <f t="shared" si="8"/>
        <v>1</v>
      </c>
      <c r="E52" s="116">
        <f t="shared" si="9"/>
        <v>8760</v>
      </c>
      <c r="F52" s="117">
        <f t="shared" si="7"/>
        <v>432000</v>
      </c>
      <c r="G52" s="118">
        <f t="shared" si="14"/>
        <v>0</v>
      </c>
      <c r="H52" s="1">
        <f t="shared" si="10"/>
        <v>0</v>
      </c>
      <c r="I52" s="11">
        <v>20</v>
      </c>
      <c r="J52" s="115" t="b">
        <f t="shared" si="11"/>
        <v>1</v>
      </c>
      <c r="K52" s="1">
        <f t="shared" si="12"/>
        <v>0</v>
      </c>
    </row>
    <row r="53" spans="1:11" ht="13.5" thickBot="1">
      <c r="A53" s="19">
        <v>24.5</v>
      </c>
      <c r="B53" s="1">
        <v>294</v>
      </c>
      <c r="C53" s="20">
        <f t="shared" si="13"/>
        <v>0</v>
      </c>
      <c r="D53" s="115" t="b">
        <f t="shared" si="8"/>
        <v>1</v>
      </c>
      <c r="E53" s="116">
        <f t="shared" si="9"/>
        <v>8942.5</v>
      </c>
      <c r="F53" s="117">
        <f t="shared" si="7"/>
        <v>441000</v>
      </c>
      <c r="G53" s="118">
        <f t="shared" si="14"/>
        <v>0</v>
      </c>
      <c r="H53" s="1">
        <f t="shared" si="10"/>
        <v>0</v>
      </c>
      <c r="I53" s="11">
        <v>20</v>
      </c>
      <c r="J53" s="115" t="b">
        <f t="shared" si="11"/>
        <v>1</v>
      </c>
      <c r="K53" s="1">
        <f t="shared" si="12"/>
        <v>0</v>
      </c>
    </row>
    <row r="54" spans="1:11" ht="13.5" thickBot="1">
      <c r="A54" s="19">
        <v>25</v>
      </c>
      <c r="B54" s="1">
        <v>300</v>
      </c>
      <c r="C54" s="20">
        <f t="shared" si="13"/>
        <v>0</v>
      </c>
      <c r="D54" s="115" t="b">
        <f t="shared" si="8"/>
        <v>1</v>
      </c>
      <c r="E54" s="116">
        <f t="shared" si="9"/>
        <v>9125</v>
      </c>
      <c r="F54" s="117">
        <f t="shared" si="7"/>
        <v>450000</v>
      </c>
      <c r="G54" s="118">
        <f t="shared" si="14"/>
        <v>0</v>
      </c>
      <c r="H54" s="1">
        <f t="shared" si="10"/>
        <v>0</v>
      </c>
      <c r="I54" s="11">
        <v>20</v>
      </c>
      <c r="J54" s="115" t="b">
        <f t="shared" si="11"/>
        <v>1</v>
      </c>
      <c r="K54" s="1">
        <f t="shared" si="12"/>
        <v>0</v>
      </c>
    </row>
    <row r="55" spans="1:11" ht="13.5" thickBot="1">
      <c r="A55" s="19">
        <v>25.5</v>
      </c>
      <c r="B55" s="1">
        <v>306</v>
      </c>
      <c r="C55" s="20">
        <f t="shared" si="13"/>
        <v>0</v>
      </c>
      <c r="D55" s="115" t="b">
        <f t="shared" si="8"/>
        <v>1</v>
      </c>
      <c r="E55" s="116">
        <f t="shared" si="9"/>
        <v>9307.5</v>
      </c>
      <c r="F55" s="117">
        <f t="shared" si="7"/>
        <v>459000</v>
      </c>
      <c r="G55" s="118">
        <f t="shared" si="14"/>
        <v>0</v>
      </c>
      <c r="H55" s="1">
        <f t="shared" si="10"/>
        <v>0</v>
      </c>
      <c r="I55" s="11">
        <v>20</v>
      </c>
      <c r="J55" s="115" t="b">
        <f t="shared" si="11"/>
        <v>1</v>
      </c>
      <c r="K55" s="1">
        <f t="shared" si="12"/>
        <v>0</v>
      </c>
    </row>
    <row r="56" spans="1:11" ht="13.5" thickBot="1">
      <c r="A56" s="19">
        <v>26</v>
      </c>
      <c r="B56" s="1">
        <v>312</v>
      </c>
      <c r="C56" s="20">
        <f t="shared" si="13"/>
        <v>0</v>
      </c>
      <c r="D56" s="115" t="b">
        <f t="shared" si="8"/>
        <v>1</v>
      </c>
      <c r="E56" s="116">
        <f t="shared" si="9"/>
        <v>9490</v>
      </c>
      <c r="F56" s="117">
        <f t="shared" si="7"/>
        <v>468000</v>
      </c>
      <c r="G56" s="118">
        <f t="shared" si="14"/>
        <v>0</v>
      </c>
      <c r="H56" s="1">
        <f t="shared" si="10"/>
        <v>0</v>
      </c>
      <c r="I56" s="11">
        <v>20</v>
      </c>
      <c r="J56" s="115" t="b">
        <f t="shared" si="11"/>
        <v>1</v>
      </c>
      <c r="K56" s="1">
        <f t="shared" si="12"/>
        <v>0</v>
      </c>
    </row>
    <row r="57" spans="1:11" ht="13.5" thickBot="1">
      <c r="A57" s="19">
        <v>26.5</v>
      </c>
      <c r="B57" s="1">
        <v>318</v>
      </c>
      <c r="C57" s="20">
        <f t="shared" si="13"/>
        <v>0</v>
      </c>
      <c r="D57" s="115" t="b">
        <f t="shared" si="8"/>
        <v>1</v>
      </c>
      <c r="E57" s="116">
        <f t="shared" si="9"/>
        <v>9672.5</v>
      </c>
      <c r="F57" s="117">
        <f t="shared" si="7"/>
        <v>477000</v>
      </c>
      <c r="G57" s="118">
        <f t="shared" si="14"/>
        <v>0</v>
      </c>
      <c r="H57" s="1">
        <f t="shared" si="10"/>
        <v>0</v>
      </c>
      <c r="I57" s="11">
        <v>20</v>
      </c>
      <c r="J57" s="115" t="b">
        <f t="shared" si="11"/>
        <v>1</v>
      </c>
      <c r="K57" s="1">
        <f t="shared" si="12"/>
        <v>0</v>
      </c>
    </row>
    <row r="58" spans="1:11" ht="13.5" thickBot="1">
      <c r="A58" s="19">
        <v>27</v>
      </c>
      <c r="B58" s="1">
        <v>324</v>
      </c>
      <c r="C58" s="20">
        <f t="shared" si="13"/>
        <v>0</v>
      </c>
      <c r="D58" s="115" t="b">
        <f t="shared" si="8"/>
        <v>1</v>
      </c>
      <c r="E58" s="116">
        <f t="shared" si="9"/>
        <v>9855</v>
      </c>
      <c r="F58" s="117">
        <f t="shared" si="7"/>
        <v>486000</v>
      </c>
      <c r="G58" s="118">
        <f t="shared" si="14"/>
        <v>0</v>
      </c>
      <c r="H58" s="1">
        <f t="shared" si="10"/>
        <v>0</v>
      </c>
      <c r="I58" s="11">
        <v>20</v>
      </c>
      <c r="J58" s="115" t="b">
        <f t="shared" si="11"/>
        <v>1</v>
      </c>
      <c r="K58" s="1">
        <f t="shared" si="12"/>
        <v>0</v>
      </c>
    </row>
    <row r="59" spans="1:11" ht="13.5" thickBot="1">
      <c r="A59" s="19">
        <v>27.5</v>
      </c>
      <c r="B59" s="1">
        <v>330</v>
      </c>
      <c r="C59" s="20">
        <f t="shared" si="13"/>
        <v>0</v>
      </c>
      <c r="D59" s="115" t="b">
        <f t="shared" si="8"/>
        <v>1</v>
      </c>
      <c r="E59" s="116">
        <f t="shared" si="9"/>
        <v>10037.5</v>
      </c>
      <c r="F59" s="117">
        <f t="shared" si="7"/>
        <v>495000</v>
      </c>
      <c r="G59" s="118">
        <f t="shared" si="14"/>
        <v>0</v>
      </c>
      <c r="H59" s="1">
        <f t="shared" si="10"/>
        <v>0</v>
      </c>
      <c r="I59" s="11">
        <v>20</v>
      </c>
      <c r="J59" s="115" t="b">
        <f t="shared" si="11"/>
        <v>1</v>
      </c>
      <c r="K59" s="1">
        <f t="shared" si="12"/>
        <v>0</v>
      </c>
    </row>
    <row r="60" spans="1:11" ht="13.5" thickBot="1">
      <c r="A60" s="19">
        <v>28</v>
      </c>
      <c r="B60" s="1">
        <v>336</v>
      </c>
      <c r="C60" s="20">
        <f t="shared" si="13"/>
        <v>0</v>
      </c>
      <c r="D60" s="115" t="b">
        <f t="shared" si="8"/>
        <v>1</v>
      </c>
      <c r="E60" s="116">
        <f t="shared" si="9"/>
        <v>10220</v>
      </c>
      <c r="F60" s="117">
        <f t="shared" si="7"/>
        <v>504000</v>
      </c>
      <c r="G60" s="118">
        <f t="shared" si="14"/>
        <v>0</v>
      </c>
      <c r="H60" s="1">
        <f t="shared" si="10"/>
        <v>0</v>
      </c>
      <c r="I60" s="11">
        <v>20</v>
      </c>
      <c r="J60" s="115" t="b">
        <f t="shared" si="11"/>
        <v>1</v>
      </c>
      <c r="K60" s="1">
        <f t="shared" si="12"/>
        <v>0</v>
      </c>
    </row>
    <row r="61" spans="1:11" ht="13.5" thickBot="1">
      <c r="A61" s="19">
        <v>28.5</v>
      </c>
      <c r="B61" s="1">
        <v>342</v>
      </c>
      <c r="C61" s="20">
        <f t="shared" si="13"/>
        <v>0</v>
      </c>
      <c r="D61" s="115" t="b">
        <f t="shared" si="8"/>
        <v>1</v>
      </c>
      <c r="E61" s="116">
        <f t="shared" si="9"/>
        <v>10402.5</v>
      </c>
      <c r="F61" s="117">
        <f t="shared" si="7"/>
        <v>513000</v>
      </c>
      <c r="G61" s="118">
        <f t="shared" si="14"/>
        <v>0</v>
      </c>
      <c r="H61" s="1">
        <f t="shared" si="10"/>
        <v>0</v>
      </c>
      <c r="I61" s="11">
        <v>20</v>
      </c>
      <c r="J61" s="115" t="b">
        <f t="shared" si="11"/>
        <v>1</v>
      </c>
      <c r="K61" s="1">
        <f t="shared" si="12"/>
        <v>0</v>
      </c>
    </row>
    <row r="62" spans="1:11" ht="13.5" thickBot="1">
      <c r="A62" s="19">
        <v>29</v>
      </c>
      <c r="B62" s="1">
        <v>348</v>
      </c>
      <c r="C62" s="20">
        <f t="shared" si="13"/>
        <v>0</v>
      </c>
      <c r="D62" s="115" t="b">
        <f t="shared" si="8"/>
        <v>1</v>
      </c>
      <c r="E62" s="116">
        <f t="shared" si="9"/>
        <v>10585</v>
      </c>
      <c r="F62" s="117">
        <f t="shared" si="7"/>
        <v>522000</v>
      </c>
      <c r="G62" s="118">
        <f t="shared" si="14"/>
        <v>0</v>
      </c>
      <c r="H62" s="1">
        <f t="shared" si="10"/>
        <v>0</v>
      </c>
      <c r="I62" s="11">
        <v>20</v>
      </c>
      <c r="J62" s="115" t="b">
        <f t="shared" si="11"/>
        <v>1</v>
      </c>
      <c r="K62" s="1">
        <f t="shared" si="12"/>
        <v>0</v>
      </c>
    </row>
    <row r="63" spans="1:11" ht="13.5" thickBot="1">
      <c r="A63" s="19">
        <v>29.5</v>
      </c>
      <c r="B63" s="1">
        <v>354</v>
      </c>
      <c r="C63" s="20">
        <v>0</v>
      </c>
      <c r="D63" s="115" t="b">
        <f t="shared" si="8"/>
        <v>1</v>
      </c>
      <c r="E63" s="116">
        <f t="shared" si="9"/>
        <v>10767.5</v>
      </c>
      <c r="F63" s="117">
        <f t="shared" si="7"/>
        <v>531000</v>
      </c>
      <c r="G63" s="118">
        <f t="shared" si="14"/>
        <v>0</v>
      </c>
      <c r="H63" s="1">
        <f t="shared" si="10"/>
        <v>0</v>
      </c>
      <c r="I63" s="11">
        <v>20</v>
      </c>
      <c r="J63" s="115" t="b">
        <f t="shared" si="11"/>
        <v>1</v>
      </c>
      <c r="K63" s="1">
        <f t="shared" si="12"/>
        <v>0</v>
      </c>
    </row>
    <row r="64" spans="1:11" ht="13.5" thickBot="1">
      <c r="A64" s="19">
        <v>30</v>
      </c>
      <c r="B64" s="1">
        <v>360</v>
      </c>
      <c r="C64" s="20">
        <f>IF(AND($C$3&gt;E63,$C$3&lt;=E64),$C$3,0)</f>
        <v>0</v>
      </c>
      <c r="D64" s="115" t="b">
        <f t="shared" si="8"/>
        <v>1</v>
      </c>
      <c r="E64" s="116">
        <f t="shared" si="9"/>
        <v>10950</v>
      </c>
      <c r="F64" s="117">
        <f t="shared" si="7"/>
        <v>540000</v>
      </c>
      <c r="G64" s="118">
        <f t="shared" si="14"/>
        <v>0</v>
      </c>
      <c r="H64" s="1">
        <f t="shared" si="10"/>
        <v>0</v>
      </c>
      <c r="I64" s="11">
        <v>20</v>
      </c>
      <c r="J64" s="115" t="b">
        <f t="shared" si="11"/>
        <v>1</v>
      </c>
      <c r="K64" s="1">
        <f t="shared" si="12"/>
        <v>0</v>
      </c>
    </row>
  </sheetData>
  <sheetProtection password="CA4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Tax Calculator</dc:title>
  <dc:subject/>
  <dc:creator>User</dc:creator>
  <cp:keywords/>
  <dc:description/>
  <cp:lastModifiedBy>User</cp:lastModifiedBy>
  <cp:lastPrinted>2013-03-01T08:53:12Z</cp:lastPrinted>
  <dcterms:created xsi:type="dcterms:W3CDTF">2006-11-01T07:27:56Z</dcterms:created>
  <dcterms:modified xsi:type="dcterms:W3CDTF">2013-03-01T08:53:36Z</dcterms:modified>
  <cp:category/>
  <cp:version/>
  <cp:contentType/>
  <cp:contentStatus/>
</cp:coreProperties>
</file>